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oskisos-my.sharepoint.com/personal/artur_taperek_sos-wd_org/Documents/Pulpit/PROGRAMY - przeglądy, przetargi, prace bud, zestawienie, KOB(CKOB)/KARLINO/KARLINO PRACE 2026/"/>
    </mc:Choice>
  </mc:AlternateContent>
  <xr:revisionPtr revIDLastSave="5" documentId="8_{7F098747-923A-47AA-A66F-1580D8A600F0}" xr6:coauthVersionLast="47" xr6:coauthVersionMax="47" xr10:uidLastSave="{9E2599C9-0F79-42DD-AC03-6518083E59AF}"/>
  <bookViews>
    <workbookView xWindow="-108" yWindow="-108" windowWidth="23256" windowHeight="12456" xr2:uid="{29BABB23-DF35-4F2F-A3F4-3D9683E76160}"/>
  </bookViews>
  <sheets>
    <sheet name="Wycena szczegółowa 2026" sheetId="1" r:id="rId1"/>
    <sheet name="Przedmiary do wyceny" sheetId="2" r:id="rId2"/>
  </sheets>
  <definedNames>
    <definedName name="_xlnm._FilterDatabase" localSheetId="0" hidden="1">'Wycena szczegółowa 2026'!$A$3:$W$30</definedName>
    <definedName name="_Hlk69306591" localSheetId="0">'Wycena szczegółowa 2026'!$A$3</definedName>
    <definedName name="_Hlk69306974" localSheetId="0">'Wycena szczegółowa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5" i="1" l="1"/>
  <c r="S23" i="2"/>
  <c r="S22" i="2"/>
  <c r="S21" i="2"/>
  <c r="S20" i="2"/>
  <c r="J19" i="2"/>
  <c r="S19" i="2" s="1"/>
  <c r="J18" i="2"/>
  <c r="S18" i="2" s="1"/>
  <c r="S17" i="2"/>
  <c r="S16" i="2"/>
  <c r="S15" i="2"/>
  <c r="S14" i="2"/>
  <c r="S13" i="2"/>
  <c r="S12" i="2"/>
  <c r="S11" i="2"/>
  <c r="S10" i="2"/>
  <c r="S9" i="2"/>
  <c r="S8" i="2"/>
  <c r="S7" i="2"/>
  <c r="S6" i="2"/>
  <c r="M5" i="2"/>
  <c r="S5" i="2" s="1"/>
  <c r="S4" i="2"/>
  <c r="M3" i="2"/>
  <c r="L3" i="2"/>
  <c r="K3" i="2"/>
  <c r="J3" i="2"/>
  <c r="F3" i="2"/>
  <c r="E3" i="2"/>
  <c r="S3" i="2" s="1"/>
  <c r="R26" i="1"/>
  <c r="R27" i="1" s="1"/>
  <c r="Q26" i="1"/>
  <c r="Q27" i="1" s="1"/>
  <c r="P26" i="1"/>
  <c r="P27" i="1" s="1"/>
  <c r="O26" i="1"/>
  <c r="O27" i="1" s="1"/>
  <c r="N26" i="1"/>
  <c r="N27" i="1" s="1"/>
  <c r="I26" i="1"/>
  <c r="I27" i="1" s="1"/>
  <c r="H26" i="1"/>
  <c r="H27" i="1" s="1"/>
  <c r="G26" i="1"/>
  <c r="G27" i="1" s="1"/>
  <c r="V25" i="1"/>
  <c r="U25" i="1"/>
  <c r="S25" i="1"/>
  <c r="V24" i="1"/>
  <c r="U24" i="1"/>
  <c r="S24" i="1"/>
  <c r="V23" i="1"/>
  <c r="U23" i="1"/>
  <c r="S23" i="1"/>
  <c r="V22" i="1"/>
  <c r="U22" i="1"/>
  <c r="S22" i="1"/>
  <c r="V21" i="1"/>
  <c r="J21" i="1"/>
  <c r="S21" i="1" s="1"/>
  <c r="V20" i="1"/>
  <c r="J20" i="1"/>
  <c r="S20" i="1" s="1"/>
  <c r="V19" i="1"/>
  <c r="U19" i="1"/>
  <c r="S19" i="1"/>
  <c r="V18" i="1"/>
  <c r="U18" i="1"/>
  <c r="S18" i="1"/>
  <c r="V17" i="1"/>
  <c r="U17" i="1"/>
  <c r="S17" i="1"/>
  <c r="V16" i="1"/>
  <c r="U16" i="1"/>
  <c r="S16" i="1"/>
  <c r="V15" i="1"/>
  <c r="U15" i="1"/>
  <c r="S15" i="1"/>
  <c r="V14" i="1"/>
  <c r="U14" i="1"/>
  <c r="S14" i="1"/>
  <c r="V13" i="1"/>
  <c r="U13" i="1"/>
  <c r="S13" i="1"/>
  <c r="V12" i="1"/>
  <c r="U12" i="1"/>
  <c r="S12" i="1"/>
  <c r="V11" i="1"/>
  <c r="U11" i="1"/>
  <c r="S11" i="1"/>
  <c r="V10" i="1"/>
  <c r="U10" i="1"/>
  <c r="S10" i="1"/>
  <c r="V9" i="1"/>
  <c r="U9" i="1"/>
  <c r="S9" i="1"/>
  <c r="V8" i="1"/>
  <c r="U8" i="1"/>
  <c r="S8" i="1"/>
  <c r="V7" i="1"/>
  <c r="M7" i="1"/>
  <c r="S7" i="1" s="1"/>
  <c r="V6" i="1"/>
  <c r="U6" i="1"/>
  <c r="S6" i="1"/>
  <c r="V5" i="1"/>
  <c r="M5" i="1"/>
  <c r="L5" i="1"/>
  <c r="L26" i="1" s="1"/>
  <c r="L27" i="1" s="1"/>
  <c r="K5" i="1"/>
  <c r="K26" i="1" s="1"/>
  <c r="K27" i="1" s="1"/>
  <c r="F5" i="1"/>
  <c r="F26" i="1" s="1"/>
  <c r="F27" i="1" s="1"/>
  <c r="E5" i="1"/>
  <c r="J26" i="1" l="1"/>
  <c r="J27" i="1" s="1"/>
  <c r="U7" i="1"/>
  <c r="M26" i="1"/>
  <c r="M27" i="1" s="1"/>
  <c r="T29" i="1"/>
  <c r="U21" i="1"/>
  <c r="U20" i="1"/>
  <c r="U5" i="1"/>
  <c r="E26" i="1"/>
  <c r="E27" i="1" s="1"/>
  <c r="U27" i="1" s="1"/>
  <c r="S5" i="1"/>
  <c r="T28" i="1" l="1"/>
  <c r="T30" i="1" s="1"/>
</calcChain>
</file>

<file path=xl/sharedStrings.xml><?xml version="1.0" encoding="utf-8"?>
<sst xmlns="http://schemas.openxmlformats.org/spreadsheetml/2006/main" count="182" uniqueCount="82">
  <si>
    <t>domek A</t>
  </si>
  <si>
    <t>domek D</t>
  </si>
  <si>
    <t>domek E</t>
  </si>
  <si>
    <t>domek F</t>
  </si>
  <si>
    <t>domek H</t>
  </si>
  <si>
    <t>domek I</t>
  </si>
  <si>
    <t>domek J</t>
  </si>
  <si>
    <t>domek K</t>
  </si>
  <si>
    <t>domek L</t>
  </si>
  <si>
    <t>domek N</t>
  </si>
  <si>
    <t>Domek O</t>
  </si>
  <si>
    <t>Biuro 48</t>
  </si>
  <si>
    <t>Biuro 48P wrasztat</t>
  </si>
  <si>
    <t>PUR Karlino 48M</t>
  </si>
  <si>
    <t>RAZEM</t>
  </si>
  <si>
    <t>UWAGI</t>
  </si>
  <si>
    <t>lp.</t>
  </si>
  <si>
    <t>opis</t>
  </si>
  <si>
    <t>dodatkowy opis</t>
  </si>
  <si>
    <t>j.m.</t>
  </si>
  <si>
    <t>cena netto</t>
  </si>
  <si>
    <t>wartość brutto 8%</t>
  </si>
  <si>
    <t>wartość brutto 23%</t>
  </si>
  <si>
    <r>
      <t xml:space="preserve">malowanie farbami lateksowymi </t>
    </r>
    <r>
      <rPr>
        <b/>
        <i/>
        <sz val="10"/>
        <color theme="1"/>
        <rFont val="Aktiv Grotesk"/>
        <charset val="238"/>
      </rPr>
      <t>Dekoral lub Śnieżka</t>
    </r>
    <r>
      <rPr>
        <sz val="10"/>
        <color theme="1"/>
        <rFont val="Aktiv Grotesk"/>
        <charset val="238"/>
      </rPr>
      <t xml:space="preserve"> wg zatwierdzonej palety kolorów</t>
    </r>
  </si>
  <si>
    <r>
      <t>m</t>
    </r>
    <r>
      <rPr>
        <vertAlign val="superscript"/>
        <sz val="10"/>
        <color theme="1"/>
        <rFont val="Aktiv Grotesk"/>
        <charset val="238"/>
      </rPr>
      <t>2</t>
    </r>
  </si>
  <si>
    <t>pomieszczenia będą wskazane przez Zamawiającego</t>
  </si>
  <si>
    <t>malowanie z użyciem lakieru wodnego</t>
  </si>
  <si>
    <t>do wysokości 1,6m</t>
  </si>
  <si>
    <t>glazura wraz ze zdjęciem starej warstwy i jej utylizacją, wyrównaniem właściwym podłoża, wykonanie warstwy foli w płynie, położeniem nowej wskazanej glazury,   fuga 1 mm, wraz z materiałem; ułożenie do wysokości 2 m nad podłogę oraz terrakota wraz ze zdjęciem starej warstwy do izolacji i jej utylizacją, wykonanie warstwy foli w płynie, wyrównaniem właściwym podłoża, położeniem nowej terrakoty wskazanej, fuga 3 mm, wraz z materiałem, wykonanie właściwych spadków do kratek istniejących wraz z ich wymiana na nowe Ferro DN50 450.0</t>
  </si>
  <si>
    <t>Cersanit płytka ścienna Artiga Green, Artiga light green inserto flower, Artiga light green  250x350 mm oraz Cersanit płytka podłogowa Artiga Green 333x333 mm, folia w płynie WODER E firmy Atlas lub równoważne</t>
  </si>
  <si>
    <t>Wykonanie fartucha kuchennego z płytek ceramicznych – demontaż istniejącej okładziny ściennej wraz z utylizacją, przygotowanie i wyrównanie podłoża, wykonanie izolacji przeciwwilgociowej z folii w płynie, ułożenie glazury ściennej wskazanej, spoinowanie fugą 1 mm</t>
  </si>
  <si>
    <r>
      <t>m</t>
    </r>
    <r>
      <rPr>
        <vertAlign val="superscript"/>
        <sz val="10"/>
        <color theme="1"/>
        <rFont val="Aktiv Grotesk"/>
        <charset val="238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</si>
  <si>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Cersanit MITO TK001-009</t>
  </si>
  <si>
    <t>kpl.</t>
  </si>
  <si>
    <t>Demontaż starej oraz dostawa i montaż nowej umywalki ściennej kpl. z uchwytami z otworem na baterię stojącą</t>
  </si>
  <si>
    <t>MITO 55 cm</t>
  </si>
  <si>
    <t>Demontaż starych oraz dostawa i montaż nowych kranów do umywalek MITO w kpl. z wężykami</t>
  </si>
  <si>
    <t>Grohe BauEdge (nr art.. 23330000) lub równoważna</t>
  </si>
  <si>
    <t>Demontaż starej oraz dostawa i montaż nowej kabiny prysznicowej z brodzikiem akrylowym ze stelażem i z syfonem</t>
  </si>
  <si>
    <t> O wymiarach 80 x 80 cm Sanplast lub 90 x 90</t>
  </si>
  <si>
    <t>Demontaż starej oraz dostawa i montaż nowej baterii prysznicowej z termostatem bez wylewki ze słuchawką</t>
  </si>
  <si>
    <t>Hansgrohe Ecostat z termostatem (nr art.. 13211000) + natrysk przesuwany Hansgrohe Vernis Blend (nr art.. 26275000) lub równoważne</t>
  </si>
  <si>
    <t>dostawa i montaż z podłączeniem elektrycznym wentylatorów wyciągowych</t>
  </si>
  <si>
    <t>demontaż starego grzejnika, dostawa i montaż grzejnika o takiej samej mocy grzewczej w wskazanych pomieszczeniach</t>
  </si>
  <si>
    <t>wraz z zaworem powrotnym oraz głowicą termostatyczna z  regulatorem</t>
  </si>
  <si>
    <t>naprawa podestu/ schodów wejściowych</t>
  </si>
  <si>
    <t>wymiana kafli na stopniach i uszkodzonych na podeście</t>
  </si>
  <si>
    <t>demontaż starego systemu, dostawa i montaż rynien Ø 150 mm w systemie GALECO STAL wraz z renajzami i pracami adaptacyjnymi</t>
  </si>
  <si>
    <t>mb</t>
  </si>
  <si>
    <t xml:space="preserve">kolor RAL8019 (ciemny brąz) </t>
  </si>
  <si>
    <t>demontaż starego systemu, dostawa i montaż rury spustowej Ø 100 mm w systemie GALECO STAL wraz z uchwytami i kolankami</t>
  </si>
  <si>
    <t>w kpl. z klamką i kluczami (2 zamki)</t>
  </si>
  <si>
    <t>szt</t>
  </si>
  <si>
    <t>Dostawa i montaż paneli podłogowych w klasie ścieralności AC5</t>
  </si>
  <si>
    <t>dostawa i montaż listew przypodłogowych z listwami progowymi</t>
  </si>
  <si>
    <t>w kolorze pasującym do panel</t>
  </si>
  <si>
    <t xml:space="preserve">dostawa i montaż paneli winylowych w klasie ścieralności AC5 wraz z progiem </t>
  </si>
  <si>
    <t>klejone bezpośredni do podłoża</t>
  </si>
  <si>
    <r>
      <rPr>
        <i/>
        <sz val="10"/>
        <color theme="1"/>
        <rFont val="Aktiv Grotesk"/>
        <charset val="238"/>
      </rPr>
      <t>Spiroflex</t>
    </r>
    <r>
      <rPr>
        <sz val="10"/>
        <color theme="1"/>
        <rFont val="Aktiv Grotesk"/>
        <charset val="238"/>
      </rPr>
      <t xml:space="preserve">  Ø200 lub równoważny</t>
    </r>
  </si>
  <si>
    <t>tynk BOLIX lub tożsamy</t>
  </si>
  <si>
    <t>CENA za domek NETTO</t>
  </si>
  <si>
    <t>CENA za domek BRUTTO</t>
  </si>
  <si>
    <t>kontrolka</t>
  </si>
  <si>
    <t>razem brutto 8%</t>
  </si>
  <si>
    <t>razem brutto 23%</t>
  </si>
  <si>
    <t>razem brutto</t>
  </si>
  <si>
    <t>VAT 8%</t>
  </si>
  <si>
    <t>VAT 23%</t>
  </si>
  <si>
    <r>
      <t xml:space="preserve">malowanie farbami lateksowymi </t>
    </r>
    <r>
      <rPr>
        <b/>
        <i/>
        <sz val="8"/>
        <color theme="1"/>
        <rFont val="Aktiv Grotesk"/>
        <charset val="238"/>
      </rPr>
      <t>Dekoral lub Śnieżka</t>
    </r>
    <r>
      <rPr>
        <sz val="8"/>
        <color theme="1"/>
        <rFont val="Aktiv Grotesk"/>
        <charset val="238"/>
      </rPr>
      <t xml:space="preserve"> wg zatwierdzonej palety kolorów</t>
    </r>
  </si>
  <si>
    <r>
      <t>m</t>
    </r>
    <r>
      <rPr>
        <vertAlign val="superscript"/>
        <sz val="8"/>
        <color theme="1"/>
        <rFont val="Aktiv Grotesk"/>
        <charset val="238"/>
      </rPr>
      <t>2</t>
    </r>
  </si>
  <si>
    <r>
      <rPr>
        <i/>
        <sz val="8"/>
        <color theme="1"/>
        <rFont val="Aktiv Grotesk"/>
        <charset val="238"/>
      </rPr>
      <t>Spiroflex</t>
    </r>
    <r>
      <rPr>
        <sz val="8"/>
        <color theme="1"/>
        <rFont val="Aktiv Grotesk"/>
        <charset val="238"/>
      </rPr>
      <t xml:space="preserve">  Ø200 lub równoważny</t>
    </r>
  </si>
  <si>
    <t>szpachlowanie ubytków, ewentualne zrywanie tapet, ewentualne usunięcie zgrzybiałych powierzchni, gruntowanie podłoża i malowanie ścian; malowanie aż do uzyskania właściwego efektu kolorystycznego bez przebić itp.</t>
  </si>
  <si>
    <t>Demontaż starego oraz dostawa i montaż nowego WC kompaktu z odpływem poziomym z rurą odpływową, wężykiem podłączeniowym i zaworem kątowym Valvex Eko 1/2 1482110</t>
  </si>
  <si>
    <t>drzwi zewnętrzne GERDA Werona (ciepłe) wraz z futryną - demontaż obecnych drzwi wraz z utylizacją oraz montaż nowych wraz z obróbką</t>
  </si>
  <si>
    <t>w kpl. z pianką i folią; kolor zbliżony do sosny/dębu - do ustalenia z Zamawiającym</t>
  </si>
  <si>
    <t>zabudowa wiaty garażowej wg załącznika</t>
  </si>
  <si>
    <t>Załącznik 2b</t>
  </si>
  <si>
    <t>Obróbka komina ponad dachem – zaślepienie istniejących kanałów wentylacyjnych cegłą klinkierową, uszczelnienie i trwałe wykończenie. Montaż turbowentu kominowego odpowiedniej średnicy  przeznaczonego do wspomagania ciągu kominowego, wraz z osadzeniem na przewodzie, zamocowaniem i sprawdzeniem prawidłowego działania</t>
  </si>
  <si>
    <t>Renowacja i wykonanie elewacji w systemie ocieplenia – oczyszczenie powierzchni elewacji z zabrudzeń i luźnych warstw, naprawa uszkodzeń ocieplenia poprzez szpachlowanie ubytków i dziur w warstwie styropianu wraz z wyrównaniem powierzchni, wykonanie warstwy zbrojonej w miejscach wymagających napraw, gruntowanie podłoża. Wykonanie tynku cienkowarstwowego strukturalnego typu silikonsilikatowego lub silikonowego, o strukturze „baranek”, grubość ziarna 1,5mm, tynk w kolorze wskazanym przez Zamawiającego</t>
  </si>
  <si>
    <t>m2</t>
  </si>
  <si>
    <t>Załącznik nr 2A do Formularza Oferty - wycena szczegółowa</t>
  </si>
  <si>
    <t>„Konserwacja we wskazanych budynkach (m. in. malowanie pomieszczeń, położenie paneli podłogowych, dostawa i montaż drzwi zewnętrznych, wymiana armatury sanitarnej, wymiana orynnowania, położenie płytek ceramicznych, zabudowa wiaty garażowej) w Programie SOS Wiosek Dziecięcych Karlino ul. T. Kościuszki 48, 78-230 Karlino”.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</si>
</sst>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ktiv Grotesk"/>
      <charset val="238"/>
    </font>
    <font>
      <b/>
      <i/>
      <sz val="10"/>
      <color theme="1"/>
      <name val="Aktiv Grotesk"/>
      <charset val="238"/>
    </font>
    <font>
      <b/>
      <i/>
      <sz val="10"/>
      <name val="Aktiv Grotesk"/>
      <charset val="238"/>
    </font>
    <font>
      <b/>
      <i/>
      <sz val="10"/>
      <color rgb="FFFF0000"/>
      <name val="Aktiv Grotesk"/>
      <charset val="238"/>
    </font>
    <font>
      <sz val="10"/>
      <color theme="1"/>
      <name val="Aktiv Grotesk"/>
      <charset val="238"/>
    </font>
    <font>
      <sz val="10"/>
      <color rgb="FFFF0000"/>
      <name val="Aktiv Grotesk"/>
      <charset val="238"/>
    </font>
    <font>
      <b/>
      <sz val="10"/>
      <color rgb="FFFF0000"/>
      <name val="Aktiv Grotesk"/>
      <charset val="238"/>
    </font>
    <font>
      <vertAlign val="superscript"/>
      <sz val="10"/>
      <color theme="1"/>
      <name val="Aktiv Grotesk"/>
      <charset val="238"/>
    </font>
    <font>
      <sz val="10"/>
      <name val="Aktiv Grotesk"/>
      <charset val="238"/>
    </font>
    <font>
      <i/>
      <sz val="10"/>
      <color theme="1"/>
      <name val="Aktiv Grotesk"/>
      <charset val="238"/>
    </font>
    <font>
      <b/>
      <sz val="10"/>
      <name val="Aktiv Grotesk"/>
      <charset val="238"/>
    </font>
    <font>
      <b/>
      <sz val="8"/>
      <color theme="1"/>
      <name val="Aktiv Grotesk"/>
      <charset val="238"/>
    </font>
    <font>
      <b/>
      <i/>
      <sz val="8"/>
      <color theme="1"/>
      <name val="Aktiv Grotesk"/>
      <charset val="238"/>
    </font>
    <font>
      <b/>
      <i/>
      <sz val="8"/>
      <name val="Aktiv Grotesk"/>
      <charset val="238"/>
    </font>
    <font>
      <b/>
      <i/>
      <sz val="8"/>
      <color rgb="FFFF0000"/>
      <name val="Aktiv Grotesk"/>
      <charset val="238"/>
    </font>
    <font>
      <b/>
      <sz val="8"/>
      <color rgb="FFFF0000"/>
      <name val="Aktiv Grotesk"/>
      <charset val="238"/>
    </font>
    <font>
      <sz val="8"/>
      <color theme="1"/>
      <name val="Aktiv Grotesk"/>
      <charset val="238"/>
    </font>
    <font>
      <vertAlign val="superscript"/>
      <sz val="8"/>
      <color theme="1"/>
      <name val="Aktiv Grotesk"/>
      <charset val="238"/>
    </font>
    <font>
      <sz val="8"/>
      <name val="Aktiv Grotesk"/>
      <charset val="238"/>
    </font>
    <font>
      <sz val="8"/>
      <color rgb="FFFF0000"/>
      <name val="Aktiv Grotesk"/>
      <charset val="238"/>
    </font>
    <font>
      <i/>
      <sz val="8"/>
      <color theme="1"/>
      <name val="Aktiv Grotesk"/>
      <charset val="238"/>
    </font>
    <font>
      <sz val="11"/>
      <color rgb="FF006100"/>
      <name val="Calibri"/>
      <family val="2"/>
      <charset val="238"/>
      <scheme val="minor"/>
    </font>
    <font>
      <b/>
      <i/>
      <sz val="14"/>
      <color theme="1"/>
      <name val="Arial"/>
      <family val="2"/>
      <charset val="238"/>
    </font>
    <font>
      <b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3" fillId="6" borderId="0" applyNumberFormat="0" applyBorder="0" applyAlignment="0" applyProtection="0"/>
  </cellStyleXfs>
  <cellXfs count="133">
    <xf numFmtId="0" fontId="0" fillId="0" borderId="0" xfId="0"/>
    <xf numFmtId="0" fontId="3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 textRotation="90"/>
    </xf>
    <xf numFmtId="0" fontId="3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6" fillId="0" borderId="2" xfId="0" applyFont="1" applyBorder="1"/>
    <xf numFmtId="0" fontId="7" fillId="0" borderId="2" xfId="0" applyFont="1" applyBorder="1"/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44" fontId="7" fillId="0" borderId="3" xfId="0" applyNumberFormat="1" applyFont="1" applyBorder="1" applyAlignment="1">
      <alignment vertical="center"/>
    </xf>
    <xf numFmtId="44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/>
    <xf numFmtId="4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left" vertical="top" wrapText="1"/>
    </xf>
    <xf numFmtId="2" fontId="10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wrapText="1"/>
    </xf>
    <xf numFmtId="0" fontId="6" fillId="3" borderId="0" xfId="0" applyFont="1" applyFill="1"/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top" wrapText="1"/>
    </xf>
    <xf numFmtId="44" fontId="2" fillId="4" borderId="1" xfId="0" applyNumberFormat="1" applyFont="1" applyFill="1" applyBorder="1" applyAlignment="1">
      <alignment horizontal="center" vertical="center"/>
    </xf>
    <xf numFmtId="44" fontId="12" fillId="4" borderId="1" xfId="0" applyNumberFormat="1" applyFont="1" applyFill="1" applyBorder="1" applyAlignment="1">
      <alignment horizontal="center" vertical="center"/>
    </xf>
    <xf numFmtId="44" fontId="8" fillId="4" borderId="1" xfId="0" applyNumberFormat="1" applyFont="1" applyFill="1" applyBorder="1" applyAlignment="1">
      <alignment horizontal="center" vertical="center"/>
    </xf>
    <xf numFmtId="44" fontId="6" fillId="0" borderId="3" xfId="0" applyNumberFormat="1" applyFont="1" applyBorder="1" applyAlignment="1">
      <alignment vertical="center"/>
    </xf>
    <xf numFmtId="2" fontId="6" fillId="0" borderId="0" xfId="0" applyNumberFormat="1" applyFont="1"/>
    <xf numFmtId="0" fontId="2" fillId="0" borderId="1" xfId="0" applyFont="1" applyBorder="1" applyAlignment="1">
      <alignment vertical="center"/>
    </xf>
    <xf numFmtId="164" fontId="2" fillId="5" borderId="1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44" fontId="2" fillId="0" borderId="3" xfId="0" applyNumberFormat="1" applyFont="1" applyBorder="1" applyAlignment="1">
      <alignment vertical="center"/>
    </xf>
    <xf numFmtId="0" fontId="6" fillId="0" borderId="1" xfId="0" applyFont="1" applyBorder="1" applyAlignment="1">
      <alignment wrapText="1"/>
    </xf>
    <xf numFmtId="44" fontId="6" fillId="0" borderId="0" xfId="0" applyNumberFormat="1" applyFont="1"/>
    <xf numFmtId="44" fontId="2" fillId="0" borderId="1" xfId="0" applyNumberFormat="1" applyFont="1" applyBorder="1" applyAlignment="1">
      <alignment horizontal="center" vertical="center" textRotation="90"/>
    </xf>
    <xf numFmtId="44" fontId="12" fillId="0" borderId="1" xfId="0" applyNumberFormat="1" applyFont="1" applyBorder="1" applyAlignment="1">
      <alignment horizontal="center" vertical="center" textRotation="90"/>
    </xf>
    <xf numFmtId="44" fontId="8" fillId="0" borderId="1" xfId="0" applyNumberFormat="1" applyFont="1" applyBorder="1" applyAlignment="1">
      <alignment horizontal="center" vertical="center" textRotation="90"/>
    </xf>
    <xf numFmtId="2" fontId="6" fillId="0" borderId="1" xfId="0" applyNumberFormat="1" applyFont="1" applyBorder="1"/>
    <xf numFmtId="2" fontId="10" fillId="0" borderId="1" xfId="0" applyNumberFormat="1" applyFont="1" applyBorder="1"/>
    <xf numFmtId="2" fontId="7" fillId="0" borderId="1" xfId="0" applyNumberFormat="1" applyFont="1" applyBorder="1"/>
    <xf numFmtId="164" fontId="6" fillId="0" borderId="0" xfId="0" applyNumberFormat="1" applyFont="1"/>
    <xf numFmtId="2" fontId="10" fillId="0" borderId="0" xfId="0" applyNumberFormat="1" applyFont="1"/>
    <xf numFmtId="2" fontId="7" fillId="0" borderId="0" xfId="0" applyNumberFormat="1" applyFont="1"/>
    <xf numFmtId="2" fontId="6" fillId="0" borderId="0" xfId="0" applyNumberFormat="1" applyFont="1" applyAlignment="1">
      <alignment wrapText="1"/>
    </xf>
    <xf numFmtId="0" fontId="2" fillId="0" borderId="0" xfId="0" applyFont="1"/>
    <xf numFmtId="164" fontId="2" fillId="0" borderId="0" xfId="0" applyNumberFormat="1" applyFont="1"/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10" fillId="0" borderId="1" xfId="0" applyFont="1" applyBorder="1" applyAlignment="1">
      <alignment horizontal="left" vertical="top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2" fontId="13" fillId="0" borderId="4" xfId="0" applyNumberFormat="1" applyFont="1" applyBorder="1" applyAlignment="1">
      <alignment vertical="center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2" fontId="18" fillId="3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top" wrapText="1"/>
    </xf>
    <xf numFmtId="2" fontId="20" fillId="3" borderId="1" xfId="0" applyNumberFormat="1" applyFont="1" applyFill="1" applyBorder="1" applyAlignment="1">
      <alignment horizontal="center" vertical="center"/>
    </xf>
    <xf numFmtId="2" fontId="21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3" fillId="0" borderId="1" xfId="0" applyFont="1" applyBorder="1"/>
    <xf numFmtId="0" fontId="14" fillId="0" borderId="2" xfId="0" applyFont="1" applyBorder="1" applyAlignment="1">
      <alignment vertical="center"/>
    </xf>
    <xf numFmtId="0" fontId="14" fillId="2" borderId="2" xfId="0" applyFont="1" applyFill="1" applyBorder="1" applyAlignment="1">
      <alignment vertical="center" textRotation="90"/>
    </xf>
    <xf numFmtId="0" fontId="14" fillId="2" borderId="2" xfId="0" applyFont="1" applyFill="1" applyBorder="1" applyAlignment="1">
      <alignment horizontal="center" vertical="center" textRotation="90" wrapText="1"/>
    </xf>
    <xf numFmtId="0" fontId="15" fillId="2" borderId="2" xfId="0" applyFont="1" applyFill="1" applyBorder="1" applyAlignment="1">
      <alignment horizontal="center" vertical="center" textRotation="90" wrapText="1"/>
    </xf>
    <xf numFmtId="0" fontId="16" fillId="2" borderId="2" xfId="0" applyFont="1" applyFill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textRotation="90" wrapText="1"/>
    </xf>
    <xf numFmtId="2" fontId="13" fillId="0" borderId="5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2" fontId="17" fillId="0" borderId="1" xfId="0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2" fontId="13" fillId="0" borderId="4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left" vertical="center"/>
    </xf>
    <xf numFmtId="164" fontId="6" fillId="0" borderId="0" xfId="0" applyNumberFormat="1" applyFont="1" applyAlignment="1">
      <alignment horizont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44" fontId="6" fillId="0" borderId="5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6" fillId="0" borderId="6" xfId="0" applyFont="1" applyBorder="1"/>
    <xf numFmtId="2" fontId="6" fillId="0" borderId="8" xfId="0" applyNumberFormat="1" applyFont="1" applyBorder="1"/>
    <xf numFmtId="2" fontId="10" fillId="0" borderId="8" xfId="0" applyNumberFormat="1" applyFont="1" applyBorder="1"/>
    <xf numFmtId="2" fontId="7" fillId="0" borderId="8" xfId="0" applyNumberFormat="1" applyFont="1" applyBorder="1"/>
    <xf numFmtId="0" fontId="6" fillId="0" borderId="8" xfId="0" applyFont="1" applyBorder="1"/>
    <xf numFmtId="0" fontId="7" fillId="0" borderId="8" xfId="0" applyFont="1" applyBorder="1"/>
    <xf numFmtId="0" fontId="6" fillId="0" borderId="9" xfId="0" applyFont="1" applyBorder="1"/>
    <xf numFmtId="0" fontId="6" fillId="0" borderId="10" xfId="0" applyFont="1" applyBorder="1" applyAlignment="1">
      <alignment wrapText="1"/>
    </xf>
    <xf numFmtId="2" fontId="6" fillId="0" borderId="11" xfId="0" applyNumberFormat="1" applyFont="1" applyBorder="1"/>
    <xf numFmtId="2" fontId="10" fillId="0" borderId="11" xfId="0" applyNumberFormat="1" applyFont="1" applyBorder="1"/>
    <xf numFmtId="2" fontId="7" fillId="0" borderId="11" xfId="0" applyNumberFormat="1" applyFont="1" applyBorder="1"/>
    <xf numFmtId="0" fontId="6" fillId="0" borderId="11" xfId="0" applyFont="1" applyBorder="1"/>
    <xf numFmtId="0" fontId="7" fillId="0" borderId="11" xfId="0" applyFont="1" applyBorder="1"/>
    <xf numFmtId="0" fontId="6" fillId="0" borderId="12" xfId="0" applyFont="1" applyBorder="1"/>
    <xf numFmtId="0" fontId="24" fillId="0" borderId="7" xfId="0" applyFont="1" applyBorder="1" applyAlignment="1">
      <alignment horizontal="right" vertical="center"/>
    </xf>
    <xf numFmtId="0" fontId="24" fillId="0" borderId="8" xfId="0" applyFont="1" applyBorder="1" applyAlignment="1">
      <alignment horizontal="right" vertical="center"/>
    </xf>
    <xf numFmtId="0" fontId="25" fillId="3" borderId="11" xfId="1" applyFont="1" applyFill="1" applyBorder="1" applyAlignment="1">
      <alignment horizontal="center" vertical="center" wrapText="1"/>
    </xf>
    <xf numFmtId="0" fontId="25" fillId="3" borderId="11" xfId="1" applyFont="1" applyFill="1" applyBorder="1" applyAlignment="1">
      <alignment horizontal="center" wrapText="1"/>
    </xf>
  </cellXfs>
  <cellStyles count="2">
    <cellStyle name="Dobry" xfId="1" builtinId="26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gdalena Jozwik" id="{A72C44AB-DA43-4ECE-8E98-FEAE312BF8E2}" userId="S::magdalena.jozwik@sos-wd.org::428954a5-b281-4a15-b7e4-ef6a65ac71cf" providerId="AD"/>
</personList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24" dT="2026-05-05T10:34:37.29" personId="{A72C44AB-DA43-4ECE-8E98-FEAE312BF8E2}" id="{AB2C351D-E003-43BF-9C63-71B1E796CAB2}">
    <text xml:space="preserve">Pozycja 22 i 23 nie idzie w przetargu -m.in. zlew mamy już ogarnięty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E08A4-59D3-4C90-A39D-45964F3FB771}">
  <sheetPr>
    <pageSetUpPr fitToPage="1"/>
  </sheetPr>
  <dimension ref="A1:Y40"/>
  <sheetViews>
    <sheetView tabSelected="1" zoomScale="90" zoomScaleNormal="90" workbookViewId="0">
      <pane xSplit="3" ySplit="3" topLeftCell="D4" activePane="bottomRight" state="frozen"/>
      <selection pane="topRight" activeCell="D1" sqref="D1"/>
      <selection pane="bottomLeft" activeCell="A2" sqref="A2"/>
      <selection pane="bottomRight" activeCell="M1" sqref="M1"/>
    </sheetView>
  </sheetViews>
  <sheetFormatPr defaultColWidth="8.88671875" defaultRowHeight="13.2"/>
  <cols>
    <col min="1" max="1" width="3.6640625" style="9" bestFit="1" customWidth="1"/>
    <col min="2" max="2" width="37.109375" style="69" customWidth="1"/>
    <col min="3" max="3" width="25.5546875" style="69" bestFit="1" customWidth="1"/>
    <col min="4" max="4" width="4.5546875" style="9" bestFit="1" customWidth="1"/>
    <col min="5" max="5" width="12.5546875" style="9" bestFit="1" customWidth="1"/>
    <col min="6" max="6" width="12.5546875" style="48" bestFit="1" customWidth="1"/>
    <col min="7" max="8" width="12.44140625" style="48" bestFit="1" customWidth="1"/>
    <col min="9" max="9" width="12.5546875" style="48" bestFit="1" customWidth="1"/>
    <col min="10" max="10" width="11.5546875" style="48" bestFit="1" customWidth="1"/>
    <col min="11" max="11" width="12.44140625" style="48" bestFit="1" customWidth="1"/>
    <col min="12" max="12" width="11.5546875" style="48" customWidth="1"/>
    <col min="13" max="13" width="12.5546875" style="48" bestFit="1" customWidth="1"/>
    <col min="14" max="14" width="11.5546875" style="48" bestFit="1" customWidth="1"/>
    <col min="15" max="15" width="12.5546875" style="63" bestFit="1" customWidth="1"/>
    <col min="16" max="16" width="11.5546875" style="64" bestFit="1" customWidth="1"/>
    <col min="17" max="17" width="13.44140625" style="64" bestFit="1" customWidth="1"/>
    <col min="18" max="18" width="13.44140625" style="48" bestFit="1" customWidth="1"/>
    <col min="19" max="19" width="9.88671875" style="48" bestFit="1" customWidth="1"/>
    <col min="20" max="20" width="12.33203125" style="9" bestFit="1" customWidth="1"/>
    <col min="21" max="21" width="13.44140625" style="9" customWidth="1"/>
    <col min="22" max="22" width="12.109375" style="32" bestFit="1" customWidth="1"/>
    <col min="23" max="23" width="27.33203125" style="9" bestFit="1" customWidth="1"/>
    <col min="24" max="24" width="11" style="9" bestFit="1" customWidth="1"/>
    <col min="25" max="16384" width="8.88671875" style="9"/>
  </cols>
  <sheetData>
    <row r="1" spans="1:25" ht="63" customHeight="1" thickBot="1">
      <c r="A1" s="115"/>
      <c r="B1" s="129" t="s">
        <v>80</v>
      </c>
      <c r="C1" s="130"/>
      <c r="D1" s="130"/>
      <c r="E1" s="130"/>
      <c r="F1" s="130"/>
      <c r="G1" s="130"/>
      <c r="H1" s="130"/>
      <c r="I1" s="130"/>
      <c r="J1" s="130"/>
      <c r="K1" s="130"/>
      <c r="L1" s="116"/>
      <c r="M1" s="116"/>
      <c r="N1" s="116"/>
      <c r="O1" s="117"/>
      <c r="P1" s="118"/>
      <c r="Q1" s="118"/>
      <c r="R1" s="116"/>
      <c r="S1" s="116"/>
      <c r="T1" s="119"/>
      <c r="U1" s="119"/>
      <c r="V1" s="120"/>
      <c r="W1" s="121"/>
    </row>
    <row r="2" spans="1:25" ht="70.2" customHeight="1" thickBot="1">
      <c r="A2" s="115"/>
      <c r="B2" s="122"/>
      <c r="C2" s="131" t="s">
        <v>81</v>
      </c>
      <c r="D2" s="132"/>
      <c r="E2" s="132"/>
      <c r="F2" s="132"/>
      <c r="G2" s="132"/>
      <c r="H2" s="132"/>
      <c r="I2" s="132"/>
      <c r="J2" s="132"/>
      <c r="K2" s="132"/>
      <c r="L2" s="132"/>
      <c r="M2" s="123"/>
      <c r="N2" s="123"/>
      <c r="O2" s="124"/>
      <c r="P2" s="125"/>
      <c r="Q2" s="125"/>
      <c r="R2" s="123"/>
      <c r="S2" s="123"/>
      <c r="T2" s="126"/>
      <c r="U2" s="126"/>
      <c r="V2" s="127"/>
      <c r="W2" s="128"/>
    </row>
    <row r="3" spans="1:25" ht="52.2">
      <c r="A3" s="114"/>
      <c r="B3" s="1"/>
      <c r="C3" s="1"/>
      <c r="D3" s="1"/>
      <c r="E3" s="2" t="s">
        <v>0</v>
      </c>
      <c r="F3" s="3" t="s">
        <v>1</v>
      </c>
      <c r="G3" s="3" t="s">
        <v>2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3" t="s">
        <v>8</v>
      </c>
      <c r="N3" s="3" t="s">
        <v>9</v>
      </c>
      <c r="O3" s="4" t="s">
        <v>10</v>
      </c>
      <c r="P3" s="5" t="s">
        <v>11</v>
      </c>
      <c r="Q3" s="5" t="s">
        <v>12</v>
      </c>
      <c r="R3" s="3" t="s">
        <v>13</v>
      </c>
      <c r="S3" s="6" t="s">
        <v>14</v>
      </c>
      <c r="T3" s="7"/>
      <c r="U3" s="7"/>
      <c r="V3" s="8"/>
      <c r="W3" s="6" t="s">
        <v>15</v>
      </c>
    </row>
    <row r="4" spans="1:25" s="13" customFormat="1" ht="26.4">
      <c r="A4" s="10" t="s">
        <v>16</v>
      </c>
      <c r="B4" s="11" t="s">
        <v>17</v>
      </c>
      <c r="C4" s="11" t="s">
        <v>18</v>
      </c>
      <c r="D4" s="10" t="s">
        <v>19</v>
      </c>
      <c r="E4" s="108" t="s">
        <v>66</v>
      </c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10" t="s">
        <v>67</v>
      </c>
      <c r="Q4" s="110"/>
      <c r="R4" s="71" t="s">
        <v>66</v>
      </c>
      <c r="S4" s="72"/>
      <c r="T4" s="11" t="s">
        <v>20</v>
      </c>
      <c r="U4" s="11" t="s">
        <v>21</v>
      </c>
      <c r="V4" s="12" t="s">
        <v>22</v>
      </c>
      <c r="W4" s="10"/>
    </row>
    <row r="5" spans="1:25" s="13" customFormat="1" ht="84" customHeight="1">
      <c r="A5" s="10">
        <v>1</v>
      </c>
      <c r="B5" s="14" t="s">
        <v>71</v>
      </c>
      <c r="C5" s="14" t="s">
        <v>23</v>
      </c>
      <c r="D5" s="15" t="s">
        <v>24</v>
      </c>
      <c r="E5" s="16">
        <f>395.8+4</f>
        <v>399.8</v>
      </c>
      <c r="F5" s="16">
        <f>27.25+22+54</f>
        <v>103.25</v>
      </c>
      <c r="G5" s="16">
        <v>563</v>
      </c>
      <c r="H5" s="16"/>
      <c r="I5" s="16">
        <v>7.5</v>
      </c>
      <c r="J5" s="16">
        <f>2*48</f>
        <v>96</v>
      </c>
      <c r="K5" s="16">
        <f>3*48</f>
        <v>144</v>
      </c>
      <c r="L5" s="16">
        <f>(2*48)+11.475+20.67</f>
        <v>128.14499999999998</v>
      </c>
      <c r="M5" s="16">
        <f>(2*48)+4.5</f>
        <v>100.5</v>
      </c>
      <c r="N5" s="16">
        <v>48</v>
      </c>
      <c r="O5" s="17">
        <v>7.5</v>
      </c>
      <c r="P5" s="18">
        <v>17.93</v>
      </c>
      <c r="Q5" s="18">
        <v>16</v>
      </c>
      <c r="R5" s="16"/>
      <c r="S5" s="19">
        <f>SUM(E5:R5)</f>
        <v>1631.625</v>
      </c>
      <c r="T5" s="20"/>
      <c r="U5" s="20">
        <f>SUM(E5:O5)*T5*1.08</f>
        <v>0</v>
      </c>
      <c r="V5" s="21">
        <f>SUM(P5:Q5)*T5*1.23</f>
        <v>0</v>
      </c>
      <c r="W5" s="22" t="s">
        <v>25</v>
      </c>
      <c r="Y5" s="23"/>
    </row>
    <row r="6" spans="1:25" s="13" customFormat="1" ht="37.200000000000003" customHeight="1">
      <c r="A6" s="10">
        <v>2</v>
      </c>
      <c r="B6" s="24" t="s">
        <v>26</v>
      </c>
      <c r="C6" s="14" t="s">
        <v>27</v>
      </c>
      <c r="D6" s="15" t="s">
        <v>24</v>
      </c>
      <c r="E6" s="16"/>
      <c r="F6" s="16"/>
      <c r="G6" s="16"/>
      <c r="H6" s="16"/>
      <c r="I6" s="16"/>
      <c r="J6" s="16"/>
      <c r="K6" s="16"/>
      <c r="L6" s="16">
        <v>17.920000000000002</v>
      </c>
      <c r="M6" s="16"/>
      <c r="N6" s="16"/>
      <c r="O6" s="17"/>
      <c r="P6" s="18"/>
      <c r="Q6" s="18"/>
      <c r="R6" s="16"/>
      <c r="S6" s="19">
        <f t="shared" ref="S6" si="0">SUM(E6:R6)</f>
        <v>17.920000000000002</v>
      </c>
      <c r="T6" s="20"/>
      <c r="U6" s="20">
        <f>SUM(E6:O6)*T6*1.08</f>
        <v>0</v>
      </c>
      <c r="V6" s="21">
        <f>SUM(P6:Q6)*T6*1.23</f>
        <v>0</v>
      </c>
      <c r="W6" s="22" t="s">
        <v>25</v>
      </c>
      <c r="Y6" s="23"/>
    </row>
    <row r="7" spans="1:25" s="13" customFormat="1" ht="184.8">
      <c r="A7" s="10">
        <v>3</v>
      </c>
      <c r="B7" s="14" t="s">
        <v>28</v>
      </c>
      <c r="C7" s="14" t="s">
        <v>29</v>
      </c>
      <c r="D7" s="15" t="s">
        <v>24</v>
      </c>
      <c r="E7" s="16"/>
      <c r="F7" s="16"/>
      <c r="G7" s="16"/>
      <c r="H7" s="16"/>
      <c r="I7" s="16">
        <v>18</v>
      </c>
      <c r="J7" s="16"/>
      <c r="K7" s="16"/>
      <c r="L7" s="16"/>
      <c r="M7" s="16">
        <f>6.7+2</f>
        <v>8.6999999999999993</v>
      </c>
      <c r="N7" s="16"/>
      <c r="O7" s="17">
        <v>18</v>
      </c>
      <c r="P7" s="18"/>
      <c r="Q7" s="18"/>
      <c r="R7" s="16"/>
      <c r="S7" s="19">
        <f>SUM(E7:R7)</f>
        <v>44.7</v>
      </c>
      <c r="T7" s="20"/>
      <c r="U7" s="20">
        <f>SUM(E7:O7)*T7*1.08</f>
        <v>0</v>
      </c>
      <c r="V7" s="21">
        <f>SUM(P7:Q7)*T7*1.23</f>
        <v>0</v>
      </c>
      <c r="W7" s="22"/>
      <c r="Y7" s="23"/>
    </row>
    <row r="8" spans="1:25" s="13" customFormat="1" ht="117" customHeight="1">
      <c r="A8" s="10">
        <v>4</v>
      </c>
      <c r="B8" s="25" t="s">
        <v>30</v>
      </c>
      <c r="C8" s="14" t="s">
        <v>29</v>
      </c>
      <c r="D8" s="15" t="s">
        <v>31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P8" s="18">
        <v>5.16</v>
      </c>
      <c r="Q8" s="18"/>
      <c r="R8" s="16"/>
      <c r="S8" s="19">
        <f t="shared" ref="S8:S25" si="1">SUM(E8:R8)</f>
        <v>5.16</v>
      </c>
      <c r="T8" s="20"/>
      <c r="U8" s="20">
        <f>SUM(E8:O8)*T8*1.08</f>
        <v>0</v>
      </c>
      <c r="V8" s="21">
        <f>SUM(P8:Q8)*T8*1.23</f>
        <v>0</v>
      </c>
      <c r="W8" s="22"/>
      <c r="Y8" s="23"/>
    </row>
    <row r="9" spans="1:25" s="13" customFormat="1" ht="66">
      <c r="A9" s="10">
        <v>5</v>
      </c>
      <c r="B9" s="14" t="s">
        <v>72</v>
      </c>
      <c r="C9" s="14" t="s">
        <v>32</v>
      </c>
      <c r="D9" s="15" t="s">
        <v>33</v>
      </c>
      <c r="E9" s="16"/>
      <c r="F9" s="16"/>
      <c r="G9" s="16"/>
      <c r="H9" s="16"/>
      <c r="I9" s="16">
        <v>1</v>
      </c>
      <c r="J9" s="16"/>
      <c r="K9" s="16"/>
      <c r="L9" s="16"/>
      <c r="M9" s="16">
        <v>1</v>
      </c>
      <c r="N9" s="16"/>
      <c r="O9" s="17">
        <v>1</v>
      </c>
      <c r="P9" s="18"/>
      <c r="Q9" s="18"/>
      <c r="R9" s="16"/>
      <c r="S9" s="19">
        <f t="shared" si="1"/>
        <v>3</v>
      </c>
      <c r="T9" s="20"/>
      <c r="U9" s="20">
        <f t="shared" ref="U9:U19" si="2">SUM(E9:O9)*T9*1.08</f>
        <v>0</v>
      </c>
      <c r="V9" s="21">
        <f t="shared" ref="V9:V22" si="3">SUM(P9:Q9)*T9*1.23</f>
        <v>0</v>
      </c>
      <c r="W9" s="22"/>
      <c r="Y9" s="23"/>
    </row>
    <row r="10" spans="1:25" s="13" customFormat="1" ht="39.6">
      <c r="A10" s="10">
        <v>6</v>
      </c>
      <c r="B10" s="14" t="s">
        <v>34</v>
      </c>
      <c r="C10" s="14" t="s">
        <v>35</v>
      </c>
      <c r="D10" s="15" t="s">
        <v>33</v>
      </c>
      <c r="E10" s="16"/>
      <c r="F10" s="16"/>
      <c r="G10" s="16"/>
      <c r="H10" s="16"/>
      <c r="I10" s="16">
        <v>1</v>
      </c>
      <c r="J10" s="16"/>
      <c r="K10" s="16"/>
      <c r="L10" s="16"/>
      <c r="M10" s="16">
        <v>1</v>
      </c>
      <c r="N10" s="16"/>
      <c r="O10" s="17">
        <v>1</v>
      </c>
      <c r="P10" s="18"/>
      <c r="Q10" s="18"/>
      <c r="R10" s="16"/>
      <c r="S10" s="19">
        <f t="shared" si="1"/>
        <v>3</v>
      </c>
      <c r="T10" s="20"/>
      <c r="U10" s="20">
        <f t="shared" si="2"/>
        <v>0</v>
      </c>
      <c r="V10" s="21">
        <f t="shared" si="3"/>
        <v>0</v>
      </c>
      <c r="W10" s="22"/>
      <c r="Y10" s="23"/>
    </row>
    <row r="11" spans="1:25" s="13" customFormat="1" ht="39.6">
      <c r="A11" s="10">
        <v>7</v>
      </c>
      <c r="B11" s="14" t="s">
        <v>36</v>
      </c>
      <c r="C11" s="14" t="s">
        <v>37</v>
      </c>
      <c r="D11" s="15" t="s">
        <v>33</v>
      </c>
      <c r="E11" s="16"/>
      <c r="F11" s="16"/>
      <c r="G11" s="16"/>
      <c r="H11" s="16"/>
      <c r="I11" s="16">
        <v>1</v>
      </c>
      <c r="J11" s="16"/>
      <c r="K11" s="16"/>
      <c r="L11" s="16"/>
      <c r="M11" s="16">
        <v>1</v>
      </c>
      <c r="N11" s="16"/>
      <c r="O11" s="17">
        <v>1</v>
      </c>
      <c r="P11" s="18"/>
      <c r="Q11" s="18"/>
      <c r="R11" s="16"/>
      <c r="S11" s="19">
        <f t="shared" si="1"/>
        <v>3</v>
      </c>
      <c r="T11" s="20"/>
      <c r="U11" s="20">
        <f t="shared" si="2"/>
        <v>0</v>
      </c>
      <c r="V11" s="21">
        <f t="shared" si="3"/>
        <v>0</v>
      </c>
      <c r="W11" s="22"/>
      <c r="Y11" s="23"/>
    </row>
    <row r="12" spans="1:25" s="13" customFormat="1" ht="39.6">
      <c r="A12" s="10">
        <v>8</v>
      </c>
      <c r="B12" s="14" t="s">
        <v>38</v>
      </c>
      <c r="C12" s="14" t="s">
        <v>39</v>
      </c>
      <c r="D12" s="15" t="s">
        <v>33</v>
      </c>
      <c r="E12" s="16"/>
      <c r="F12" s="16"/>
      <c r="G12" s="16"/>
      <c r="H12" s="16"/>
      <c r="I12" s="16">
        <v>2</v>
      </c>
      <c r="J12" s="16"/>
      <c r="K12" s="16"/>
      <c r="L12" s="16"/>
      <c r="M12" s="16"/>
      <c r="N12" s="16"/>
      <c r="O12" s="17">
        <v>1</v>
      </c>
      <c r="P12" s="18"/>
      <c r="Q12" s="18"/>
      <c r="R12" s="16"/>
      <c r="S12" s="19">
        <f t="shared" si="1"/>
        <v>3</v>
      </c>
      <c r="T12" s="20"/>
      <c r="U12" s="20">
        <f t="shared" si="2"/>
        <v>0</v>
      </c>
      <c r="V12" s="21">
        <f t="shared" si="3"/>
        <v>0</v>
      </c>
      <c r="W12" s="22"/>
      <c r="Y12" s="23"/>
    </row>
    <row r="13" spans="1:25" s="13" customFormat="1" ht="79.2">
      <c r="A13" s="10">
        <v>9</v>
      </c>
      <c r="B13" s="14" t="s">
        <v>40</v>
      </c>
      <c r="C13" s="14" t="s">
        <v>41</v>
      </c>
      <c r="D13" s="15" t="s">
        <v>33</v>
      </c>
      <c r="E13" s="16"/>
      <c r="F13" s="16"/>
      <c r="G13" s="16"/>
      <c r="H13" s="16"/>
      <c r="I13" s="16">
        <v>1</v>
      </c>
      <c r="J13" s="16"/>
      <c r="K13" s="16"/>
      <c r="L13" s="16"/>
      <c r="M13" s="16"/>
      <c r="N13" s="16"/>
      <c r="O13" s="17">
        <v>1</v>
      </c>
      <c r="P13" s="18"/>
      <c r="Q13" s="18"/>
      <c r="R13" s="16"/>
      <c r="S13" s="19">
        <f t="shared" si="1"/>
        <v>2</v>
      </c>
      <c r="T13" s="20"/>
      <c r="U13" s="20">
        <f t="shared" si="2"/>
        <v>0</v>
      </c>
      <c r="V13" s="21">
        <f t="shared" si="3"/>
        <v>0</v>
      </c>
      <c r="W13" s="22"/>
      <c r="Y13" s="23"/>
    </row>
    <row r="14" spans="1:25" s="13" customFormat="1" ht="26.4">
      <c r="A14" s="10">
        <v>10</v>
      </c>
      <c r="B14" s="14" t="s">
        <v>42</v>
      </c>
      <c r="C14" s="14"/>
      <c r="D14" s="15" t="s">
        <v>33</v>
      </c>
      <c r="E14" s="16"/>
      <c r="F14" s="16"/>
      <c r="G14" s="16"/>
      <c r="H14" s="16"/>
      <c r="I14" s="16">
        <v>1</v>
      </c>
      <c r="J14" s="16"/>
      <c r="K14" s="16"/>
      <c r="L14" s="16"/>
      <c r="M14" s="16">
        <v>1</v>
      </c>
      <c r="N14" s="16"/>
      <c r="O14" s="17">
        <v>1</v>
      </c>
      <c r="P14" s="18"/>
      <c r="Q14" s="18"/>
      <c r="R14" s="16"/>
      <c r="S14" s="19">
        <f t="shared" si="1"/>
        <v>3</v>
      </c>
      <c r="T14" s="20"/>
      <c r="U14" s="20">
        <f t="shared" si="2"/>
        <v>0</v>
      </c>
      <c r="V14" s="21">
        <f t="shared" si="3"/>
        <v>0</v>
      </c>
      <c r="W14" s="22"/>
      <c r="Y14" s="23"/>
    </row>
    <row r="15" spans="1:25" s="13" customFormat="1" ht="39.6">
      <c r="A15" s="10">
        <v>11</v>
      </c>
      <c r="B15" s="14" t="s">
        <v>43</v>
      </c>
      <c r="C15" s="14" t="s">
        <v>44</v>
      </c>
      <c r="D15" s="15" t="s">
        <v>33</v>
      </c>
      <c r="E15" s="16"/>
      <c r="F15" s="16"/>
      <c r="G15" s="16"/>
      <c r="H15" s="16"/>
      <c r="I15" s="16">
        <v>1</v>
      </c>
      <c r="J15" s="16"/>
      <c r="K15" s="16"/>
      <c r="L15" s="16">
        <v>1</v>
      </c>
      <c r="M15" s="26">
        <v>1</v>
      </c>
      <c r="N15" s="16"/>
      <c r="O15" s="17">
        <v>1</v>
      </c>
      <c r="P15" s="18"/>
      <c r="Q15" s="18"/>
      <c r="R15" s="16"/>
      <c r="S15" s="19">
        <f t="shared" si="1"/>
        <v>4</v>
      </c>
      <c r="T15" s="20"/>
      <c r="U15" s="20">
        <f t="shared" si="2"/>
        <v>0</v>
      </c>
      <c r="V15" s="21">
        <f t="shared" si="3"/>
        <v>0</v>
      </c>
      <c r="W15" s="22"/>
      <c r="Y15" s="23"/>
    </row>
    <row r="16" spans="1:25" s="32" customFormat="1" ht="26.4">
      <c r="A16" s="10">
        <v>12</v>
      </c>
      <c r="B16" s="70" t="s">
        <v>45</v>
      </c>
      <c r="C16" s="70" t="s">
        <v>46</v>
      </c>
      <c r="D16" s="27" t="s">
        <v>33</v>
      </c>
      <c r="E16" s="18"/>
      <c r="F16" s="18">
        <v>1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8">
        <f t="shared" si="1"/>
        <v>1</v>
      </c>
      <c r="T16" s="29"/>
      <c r="U16" s="30">
        <f t="shared" si="2"/>
        <v>0</v>
      </c>
      <c r="V16" s="21">
        <f t="shared" si="3"/>
        <v>0</v>
      </c>
      <c r="W16" s="31"/>
    </row>
    <row r="17" spans="1:24" ht="66">
      <c r="A17" s="10">
        <v>13</v>
      </c>
      <c r="B17" s="14" t="s">
        <v>47</v>
      </c>
      <c r="C17" s="14" t="s">
        <v>47</v>
      </c>
      <c r="D17" s="15" t="s">
        <v>48</v>
      </c>
      <c r="E17" s="16"/>
      <c r="F17" s="16"/>
      <c r="G17" s="16">
        <v>37</v>
      </c>
      <c r="H17" s="16">
        <v>37</v>
      </c>
      <c r="I17" s="16"/>
      <c r="J17" s="16"/>
      <c r="K17" s="16">
        <v>37</v>
      </c>
      <c r="L17" s="16"/>
      <c r="M17" s="16"/>
      <c r="N17" s="16"/>
      <c r="O17" s="17"/>
      <c r="P17" s="18"/>
      <c r="Q17" s="18"/>
      <c r="R17" s="16"/>
      <c r="S17" s="19">
        <f t="shared" si="1"/>
        <v>111</v>
      </c>
      <c r="T17" s="33"/>
      <c r="U17" s="20">
        <f t="shared" si="2"/>
        <v>0</v>
      </c>
      <c r="V17" s="21">
        <f t="shared" si="3"/>
        <v>0</v>
      </c>
      <c r="W17" s="34" t="s">
        <v>49</v>
      </c>
    </row>
    <row r="18" spans="1:24" ht="66">
      <c r="A18" s="10">
        <v>14</v>
      </c>
      <c r="B18" s="14" t="s">
        <v>50</v>
      </c>
      <c r="C18" s="14" t="s">
        <v>50</v>
      </c>
      <c r="D18" s="15" t="s">
        <v>48</v>
      </c>
      <c r="E18" s="16"/>
      <c r="F18" s="16"/>
      <c r="G18" s="16">
        <v>20</v>
      </c>
      <c r="H18" s="16">
        <v>20</v>
      </c>
      <c r="I18" s="16"/>
      <c r="J18" s="16"/>
      <c r="K18" s="16">
        <v>20</v>
      </c>
      <c r="L18" s="16"/>
      <c r="M18" s="16"/>
      <c r="N18" s="16"/>
      <c r="O18" s="17"/>
      <c r="P18" s="18"/>
      <c r="Q18" s="18"/>
      <c r="R18" s="16"/>
      <c r="S18" s="19">
        <f t="shared" si="1"/>
        <v>60</v>
      </c>
      <c r="T18" s="33"/>
      <c r="U18" s="20">
        <f t="shared" si="2"/>
        <v>0</v>
      </c>
      <c r="V18" s="21">
        <f t="shared" si="3"/>
        <v>0</v>
      </c>
      <c r="W18" s="34" t="s">
        <v>49</v>
      </c>
    </row>
    <row r="19" spans="1:24" ht="52.8">
      <c r="A19" s="10">
        <v>15</v>
      </c>
      <c r="B19" s="24" t="s">
        <v>73</v>
      </c>
      <c r="C19" s="22" t="s">
        <v>51</v>
      </c>
      <c r="D19" s="15" t="s">
        <v>52</v>
      </c>
      <c r="E19" s="16">
        <v>1</v>
      </c>
      <c r="F19" s="16"/>
      <c r="G19" s="16"/>
      <c r="H19" s="16"/>
      <c r="I19" s="16"/>
      <c r="J19" s="16"/>
      <c r="K19" s="16"/>
      <c r="L19" s="16"/>
      <c r="M19" s="16"/>
      <c r="N19" s="16"/>
      <c r="O19" s="17"/>
      <c r="P19" s="18"/>
      <c r="Q19" s="18"/>
      <c r="R19" s="16"/>
      <c r="S19" s="19">
        <f t="shared" si="1"/>
        <v>1</v>
      </c>
      <c r="T19" s="33"/>
      <c r="U19" s="20">
        <f t="shared" si="2"/>
        <v>0</v>
      </c>
      <c r="V19" s="21">
        <f t="shared" si="3"/>
        <v>0</v>
      </c>
      <c r="W19" s="34"/>
    </row>
    <row r="20" spans="1:24" s="39" customFormat="1" ht="39.6">
      <c r="A20" s="10">
        <v>16</v>
      </c>
      <c r="B20" s="35" t="s">
        <v>53</v>
      </c>
      <c r="C20" s="14" t="s">
        <v>74</v>
      </c>
      <c r="D20" s="15" t="s">
        <v>24</v>
      </c>
      <c r="E20" s="26"/>
      <c r="F20" s="26"/>
      <c r="G20" s="26">
        <v>63.76</v>
      </c>
      <c r="H20" s="26"/>
      <c r="I20" s="26"/>
      <c r="J20" s="26">
        <f>14.4+13.4</f>
        <v>27.8</v>
      </c>
      <c r="K20" s="26"/>
      <c r="L20" s="26"/>
      <c r="M20" s="26"/>
      <c r="N20" s="26"/>
      <c r="O20" s="36"/>
      <c r="P20" s="37">
        <v>15.6</v>
      </c>
      <c r="Q20" s="37"/>
      <c r="R20" s="26">
        <v>63.76</v>
      </c>
      <c r="S20" s="19">
        <f t="shared" si="1"/>
        <v>170.92</v>
      </c>
      <c r="T20" s="33"/>
      <c r="U20" s="20">
        <f>SUM(R20,E20:O20)*T20*1.08</f>
        <v>0</v>
      </c>
      <c r="V20" s="21">
        <f t="shared" si="3"/>
        <v>0</v>
      </c>
      <c r="W20" s="38"/>
    </row>
    <row r="21" spans="1:24" s="39" customFormat="1" ht="26.4">
      <c r="A21" s="10">
        <v>17</v>
      </c>
      <c r="B21" s="35" t="s">
        <v>54</v>
      </c>
      <c r="C21" s="14" t="s">
        <v>55</v>
      </c>
      <c r="D21" s="40" t="s">
        <v>48</v>
      </c>
      <c r="E21" s="26"/>
      <c r="F21" s="26"/>
      <c r="G21" s="26">
        <v>46.86</v>
      </c>
      <c r="H21" s="26"/>
      <c r="I21" s="26"/>
      <c r="J21" s="26">
        <f>13.6+12.6</f>
        <v>26.2</v>
      </c>
      <c r="K21" s="26"/>
      <c r="L21" s="26"/>
      <c r="M21" s="26"/>
      <c r="N21" s="26"/>
      <c r="O21" s="36"/>
      <c r="P21" s="37">
        <v>16</v>
      </c>
      <c r="Q21" s="37"/>
      <c r="R21" s="26">
        <v>46.86</v>
      </c>
      <c r="S21" s="19">
        <f t="shared" si="1"/>
        <v>135.92000000000002</v>
      </c>
      <c r="T21" s="33"/>
      <c r="U21" s="20">
        <f>SUM(R21,E21:O21)*T21*1.08</f>
        <v>0</v>
      </c>
      <c r="V21" s="21">
        <f t="shared" si="3"/>
        <v>0</v>
      </c>
      <c r="W21" s="34"/>
    </row>
    <row r="22" spans="1:24" s="39" customFormat="1" ht="26.4">
      <c r="A22" s="10">
        <v>18</v>
      </c>
      <c r="B22" s="14" t="s">
        <v>56</v>
      </c>
      <c r="C22" s="14" t="s">
        <v>57</v>
      </c>
      <c r="D22" s="4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36"/>
      <c r="P22" s="37">
        <v>6</v>
      </c>
      <c r="Q22" s="37"/>
      <c r="R22" s="26">
        <v>6</v>
      </c>
      <c r="S22" s="19">
        <f t="shared" si="1"/>
        <v>12</v>
      </c>
      <c r="T22" s="33"/>
      <c r="U22" s="20">
        <f>SUM(R22,E22:O22)*T22*1.08</f>
        <v>0</v>
      </c>
      <c r="V22" s="21">
        <f t="shared" si="3"/>
        <v>0</v>
      </c>
      <c r="W22" s="34"/>
    </row>
    <row r="23" spans="1:24" s="39" customFormat="1" ht="19.2" customHeight="1">
      <c r="A23" s="10">
        <v>19</v>
      </c>
      <c r="B23" s="14" t="s">
        <v>75</v>
      </c>
      <c r="C23" s="14" t="s">
        <v>76</v>
      </c>
      <c r="D23" s="40" t="s">
        <v>33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36"/>
      <c r="P23" s="37"/>
      <c r="Q23" s="37">
        <v>1</v>
      </c>
      <c r="R23" s="26"/>
      <c r="S23" s="19">
        <f t="shared" si="1"/>
        <v>1</v>
      </c>
      <c r="T23" s="33"/>
      <c r="U23" s="20">
        <f>SUM(R23,E23:O23)*T23*1.08</f>
        <v>0</v>
      </c>
      <c r="V23" s="21">
        <f>SUM(P23:Q23)*T23*1.23</f>
        <v>0</v>
      </c>
      <c r="W23" s="34"/>
    </row>
    <row r="24" spans="1:24" s="39" customFormat="1" ht="141.75" customHeight="1">
      <c r="A24" s="10">
        <v>20</v>
      </c>
      <c r="B24" s="41" t="s">
        <v>77</v>
      </c>
      <c r="C24" s="14" t="s">
        <v>58</v>
      </c>
      <c r="D24" s="40" t="s">
        <v>33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36"/>
      <c r="P24" s="37"/>
      <c r="Q24" s="37">
        <v>1</v>
      </c>
      <c r="R24" s="26"/>
      <c r="S24" s="19">
        <f t="shared" si="1"/>
        <v>1</v>
      </c>
      <c r="T24" s="33"/>
      <c r="U24" s="20">
        <f>SUM(E24:O24)*T24*1.08</f>
        <v>0</v>
      </c>
      <c r="V24" s="21">
        <f>SUM(P24:Q24)*T24*1.23</f>
        <v>0</v>
      </c>
      <c r="W24" s="34"/>
    </row>
    <row r="25" spans="1:24" s="39" customFormat="1" ht="204" customHeight="1">
      <c r="A25" s="10">
        <v>21</v>
      </c>
      <c r="B25" s="25" t="s">
        <v>78</v>
      </c>
      <c r="C25" s="14" t="s">
        <v>59</v>
      </c>
      <c r="D25" s="15" t="s">
        <v>24</v>
      </c>
      <c r="E25" s="26"/>
      <c r="F25" s="26">
        <v>167</v>
      </c>
      <c r="G25" s="26"/>
      <c r="H25" s="26"/>
      <c r="I25" s="26"/>
      <c r="J25" s="26"/>
      <c r="K25" s="26"/>
      <c r="L25" s="26"/>
      <c r="M25" s="26"/>
      <c r="N25" s="26"/>
      <c r="O25" s="36"/>
      <c r="P25" s="37"/>
      <c r="Q25" s="37"/>
      <c r="R25" s="26"/>
      <c r="S25" s="19">
        <f t="shared" si="1"/>
        <v>167</v>
      </c>
      <c r="T25" s="33"/>
      <c r="U25" s="20">
        <f>SUM(E25:O25)*T25*1.08</f>
        <v>0</v>
      </c>
      <c r="V25" s="21">
        <f t="shared" ref="V25" si="4">SUM(P25:Q25)*T25*1.23</f>
        <v>0</v>
      </c>
      <c r="W25" s="34"/>
    </row>
    <row r="26" spans="1:24">
      <c r="A26" s="10"/>
      <c r="B26" s="14"/>
      <c r="C26" s="43" t="s">
        <v>60</v>
      </c>
      <c r="D26" s="10"/>
      <c r="E26" s="44">
        <f>(E5*T5)+(E19*T19)</f>
        <v>0</v>
      </c>
      <c r="F26" s="44">
        <f>(F5*T5)+(F16*T16)+(F25*T25)</f>
        <v>0</v>
      </c>
      <c r="G26" s="44">
        <f>(G5*T5)+(G17*T17)+(G18*T18)+(G20*T20)+(G21*T21)</f>
        <v>0</v>
      </c>
      <c r="H26" s="44">
        <f>(H17*T17)+(H18*T18)</f>
        <v>0</v>
      </c>
      <c r="I26" s="44">
        <f>(I5*T5)+(I7*T7)+(I9*T9)+(I10*T10)+(I11*T11)+(I12*T12)+(I13*T13)+(I14*T14)+(I15*T15)</f>
        <v>0</v>
      </c>
      <c r="J26" s="44">
        <f>(J5*T5)+(J20*T20)+(J21*T21)</f>
        <v>0</v>
      </c>
      <c r="K26" s="44">
        <f>(K5*T5)+(K17*T17)+(K18*T18)</f>
        <v>0</v>
      </c>
      <c r="L26" s="44">
        <f>(L5*T5)+(L6*T6)</f>
        <v>0</v>
      </c>
      <c r="M26" s="44">
        <f>(M5*T5)+(M7*T7)+(M9*T9)+(M10*T10)+(M11*T11)+(M14*T14)+(M15*T15)</f>
        <v>0</v>
      </c>
      <c r="N26" s="44">
        <f>N5*T5</f>
        <v>0</v>
      </c>
      <c r="O26" s="45">
        <f>(O5*T5)+(O7*T7)+(O9*T9)+(O10*T10)+(O11*T11)+(O12*T12)+(O13*T13)+(O14*T14)+(O15*T15)</f>
        <v>0</v>
      </c>
      <c r="P26" s="46">
        <f>(P5*T5)+(P8*T8)+(P20*T20)+(P21*T21)+(P22*T22)</f>
        <v>0</v>
      </c>
      <c r="Q26" s="46">
        <f>(Q5*T5)+(Q23*T23)+(Q24*T24)</f>
        <v>0</v>
      </c>
      <c r="R26" s="44">
        <f>(R20*T20)+(R21*T21)+(R22*T22)</f>
        <v>0</v>
      </c>
      <c r="S26" s="19"/>
      <c r="T26" s="47"/>
      <c r="U26" s="111"/>
      <c r="V26" s="112"/>
      <c r="W26" s="42"/>
    </row>
    <row r="27" spans="1:24">
      <c r="A27" s="49"/>
      <c r="B27" s="49"/>
      <c r="C27" s="43" t="s">
        <v>61</v>
      </c>
      <c r="D27" s="10"/>
      <c r="E27" s="50">
        <f>E26*1.08</f>
        <v>0</v>
      </c>
      <c r="F27" s="50">
        <f t="shared" ref="F27:O27" si="5">F26*1.08</f>
        <v>0</v>
      </c>
      <c r="G27" s="50">
        <f t="shared" si="5"/>
        <v>0</v>
      </c>
      <c r="H27" s="50">
        <f t="shared" si="5"/>
        <v>0</v>
      </c>
      <c r="I27" s="50">
        <f t="shared" si="5"/>
        <v>0</v>
      </c>
      <c r="J27" s="50">
        <f t="shared" si="5"/>
        <v>0</v>
      </c>
      <c r="K27" s="50">
        <f t="shared" si="5"/>
        <v>0</v>
      </c>
      <c r="L27" s="50">
        <f t="shared" si="5"/>
        <v>0</v>
      </c>
      <c r="M27" s="50">
        <f t="shared" si="5"/>
        <v>0</v>
      </c>
      <c r="N27" s="50">
        <f t="shared" si="5"/>
        <v>0</v>
      </c>
      <c r="O27" s="50">
        <f t="shared" si="5"/>
        <v>0</v>
      </c>
      <c r="P27" s="51">
        <f>P26*1.23</f>
        <v>0</v>
      </c>
      <c r="Q27" s="51">
        <f>Q26*1.23</f>
        <v>0</v>
      </c>
      <c r="R27" s="50">
        <f>R26*1.08</f>
        <v>0</v>
      </c>
      <c r="S27" s="52"/>
      <c r="T27" s="53" t="s">
        <v>62</v>
      </c>
      <c r="U27" s="111">
        <f>SUM(E27:R27)</f>
        <v>0</v>
      </c>
      <c r="V27" s="113"/>
      <c r="W27" s="54"/>
      <c r="X27" s="55"/>
    </row>
    <row r="28" spans="1:24">
      <c r="A28" s="105" t="s">
        <v>63</v>
      </c>
      <c r="B28" s="105"/>
      <c r="C28" s="105"/>
      <c r="D28" s="42"/>
      <c r="E28" s="42"/>
      <c r="F28" s="56"/>
      <c r="G28" s="56"/>
      <c r="H28" s="56"/>
      <c r="I28" s="56"/>
      <c r="J28" s="56"/>
      <c r="K28" s="56"/>
      <c r="L28" s="56"/>
      <c r="M28" s="56"/>
      <c r="N28" s="56"/>
      <c r="O28" s="57"/>
      <c r="P28" s="58"/>
      <c r="Q28" s="58"/>
      <c r="R28" s="56"/>
      <c r="S28" s="59"/>
      <c r="T28" s="106">
        <f>SUM(U5:U24)</f>
        <v>0</v>
      </c>
      <c r="U28" s="106"/>
      <c r="V28" s="106"/>
      <c r="W28" s="42"/>
      <c r="X28" s="55"/>
    </row>
    <row r="29" spans="1:24">
      <c r="A29" s="105" t="s">
        <v>64</v>
      </c>
      <c r="B29" s="105"/>
      <c r="C29" s="105"/>
      <c r="D29" s="42"/>
      <c r="E29" s="42"/>
      <c r="F29" s="59"/>
      <c r="G29" s="59"/>
      <c r="H29" s="59"/>
      <c r="I29" s="59"/>
      <c r="J29" s="59"/>
      <c r="K29" s="59"/>
      <c r="L29" s="59"/>
      <c r="M29" s="59"/>
      <c r="N29" s="59"/>
      <c r="O29" s="60"/>
      <c r="P29" s="61"/>
      <c r="Q29" s="61"/>
      <c r="R29" s="59"/>
      <c r="S29" s="59"/>
      <c r="T29" s="106">
        <f>SUM(V5:V24)</f>
        <v>0</v>
      </c>
      <c r="U29" s="106"/>
      <c r="V29" s="106"/>
      <c r="W29" s="42"/>
    </row>
    <row r="30" spans="1:24">
      <c r="A30" s="105" t="s">
        <v>65</v>
      </c>
      <c r="B30" s="105"/>
      <c r="C30" s="105"/>
      <c r="D30" s="42"/>
      <c r="E30" s="42"/>
      <c r="F30" s="59"/>
      <c r="G30" s="59"/>
      <c r="H30" s="59"/>
      <c r="I30" s="59"/>
      <c r="J30" s="59"/>
      <c r="K30" s="59"/>
      <c r="L30" s="59"/>
      <c r="M30" s="59"/>
      <c r="N30" s="59"/>
      <c r="O30" s="60"/>
      <c r="P30" s="61"/>
      <c r="Q30" s="61"/>
      <c r="R30" s="59"/>
      <c r="S30" s="59"/>
      <c r="T30" s="106">
        <f>T28+T29</f>
        <v>0</v>
      </c>
      <c r="U30" s="106"/>
      <c r="V30" s="106"/>
      <c r="W30" s="42"/>
    </row>
    <row r="32" spans="1:24">
      <c r="E32" s="62"/>
      <c r="U32" s="107"/>
      <c r="V32" s="107"/>
    </row>
    <row r="33" spans="5:21">
      <c r="I33" s="65"/>
      <c r="M33" s="65"/>
      <c r="T33" s="66"/>
      <c r="U33" s="67"/>
    </row>
    <row r="35" spans="5:21"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7" spans="5:21">
      <c r="F37" s="68"/>
      <c r="G37" s="68"/>
    </row>
    <row r="38" spans="5:21">
      <c r="F38" s="62"/>
      <c r="G38" s="62"/>
      <c r="H38" s="62"/>
    </row>
    <row r="39" spans="5:21">
      <c r="F39" s="62"/>
      <c r="G39" s="62"/>
    </row>
    <row r="40" spans="5:21">
      <c r="F40" s="62"/>
      <c r="G40" s="62"/>
      <c r="H40" s="64"/>
    </row>
  </sheetData>
  <autoFilter ref="A3:W30" xr:uid="{00000000-0001-0000-0000-000000000000}"/>
  <mergeCells count="13">
    <mergeCell ref="B1:K1"/>
    <mergeCell ref="C2:L2"/>
    <mergeCell ref="A30:C30"/>
    <mergeCell ref="T30:V30"/>
    <mergeCell ref="U32:V32"/>
    <mergeCell ref="E4:O4"/>
    <mergeCell ref="P4:Q4"/>
    <mergeCell ref="U26:V26"/>
    <mergeCell ref="U27:V27"/>
    <mergeCell ref="A28:C28"/>
    <mergeCell ref="T28:V28"/>
    <mergeCell ref="A29:C29"/>
    <mergeCell ref="T29:V29"/>
  </mergeCells>
  <pageMargins left="0.31496062992125984" right="0.31496062992125984" top="0.74803149606299213" bottom="0.74803149606299213" header="0.31496062992125984" footer="0.31496062992125984"/>
  <pageSetup paperSize="9" scale="38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90CD1-BA29-4537-AB82-16C38D98482F}">
  <dimension ref="A1:S23"/>
  <sheetViews>
    <sheetView topLeftCell="A4" workbookViewId="0">
      <selection activeCell="T22" sqref="T22"/>
    </sheetView>
  </sheetViews>
  <sheetFormatPr defaultRowHeight="14.4"/>
  <cols>
    <col min="1" max="1" width="2.6640625" bestFit="1" customWidth="1"/>
    <col min="2" max="2" width="31.5546875" customWidth="1"/>
    <col min="3" max="3" width="23.6640625" customWidth="1"/>
    <col min="4" max="4" width="3.6640625" bestFit="1" customWidth="1"/>
    <col min="5" max="7" width="5.5546875" bestFit="1" customWidth="1"/>
    <col min="8" max="10" width="4.6640625" bestFit="1" customWidth="1"/>
    <col min="11" max="13" width="5.5546875" bestFit="1" customWidth="1"/>
    <col min="14" max="14" width="4.6640625" bestFit="1" customWidth="1"/>
    <col min="15" max="15" width="5" bestFit="1" customWidth="1"/>
    <col min="16" max="16" width="4.6640625" bestFit="1" customWidth="1"/>
    <col min="17" max="18" width="6.88671875" bestFit="1" customWidth="1"/>
    <col min="19" max="19" width="6.33203125" bestFit="1" customWidth="1"/>
  </cols>
  <sheetData>
    <row r="1" spans="1:19" ht="42.6">
      <c r="A1" s="91"/>
      <c r="B1" s="92"/>
      <c r="C1" s="92"/>
      <c r="D1" s="92"/>
      <c r="E1" s="93" t="s">
        <v>0</v>
      </c>
      <c r="F1" s="94" t="s">
        <v>1</v>
      </c>
      <c r="G1" s="94" t="s">
        <v>2</v>
      </c>
      <c r="H1" s="94" t="s">
        <v>3</v>
      </c>
      <c r="I1" s="94" t="s">
        <v>4</v>
      </c>
      <c r="J1" s="94" t="s">
        <v>5</v>
      </c>
      <c r="K1" s="94" t="s">
        <v>6</v>
      </c>
      <c r="L1" s="94" t="s">
        <v>7</v>
      </c>
      <c r="M1" s="94" t="s">
        <v>8</v>
      </c>
      <c r="N1" s="94" t="s">
        <v>9</v>
      </c>
      <c r="O1" s="95" t="s">
        <v>10</v>
      </c>
      <c r="P1" s="96" t="s">
        <v>11</v>
      </c>
      <c r="Q1" s="96" t="s">
        <v>12</v>
      </c>
      <c r="R1" s="94" t="s">
        <v>13</v>
      </c>
      <c r="S1" s="97" t="s">
        <v>14</v>
      </c>
    </row>
    <row r="2" spans="1:19">
      <c r="A2" s="74" t="s">
        <v>16</v>
      </c>
      <c r="B2" s="73" t="s">
        <v>17</v>
      </c>
      <c r="C2" s="73" t="s">
        <v>18</v>
      </c>
      <c r="D2" s="74" t="s">
        <v>19</v>
      </c>
      <c r="E2" s="102" t="s">
        <v>66</v>
      </c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4" t="s">
        <v>67</v>
      </c>
      <c r="Q2" s="104"/>
      <c r="R2" s="75" t="s">
        <v>66</v>
      </c>
      <c r="S2" s="98"/>
    </row>
    <row r="3" spans="1:19" ht="63.6" customHeight="1">
      <c r="A3" s="74">
        <v>1</v>
      </c>
      <c r="B3" s="76" t="s">
        <v>71</v>
      </c>
      <c r="C3" s="76" t="s">
        <v>68</v>
      </c>
      <c r="D3" s="77" t="s">
        <v>69</v>
      </c>
      <c r="E3" s="78">
        <f>395.8+4</f>
        <v>399.8</v>
      </c>
      <c r="F3" s="78">
        <f>27.25+22+54</f>
        <v>103.25</v>
      </c>
      <c r="G3" s="78">
        <v>563</v>
      </c>
      <c r="H3" s="78"/>
      <c r="I3" s="78">
        <v>7.5</v>
      </c>
      <c r="J3" s="78">
        <f>2*48</f>
        <v>96</v>
      </c>
      <c r="K3" s="78">
        <f>3*48</f>
        <v>144</v>
      </c>
      <c r="L3" s="78">
        <f>(2*48)+11.475+20.67</f>
        <v>128.14499999999998</v>
      </c>
      <c r="M3" s="78">
        <f>(2*48)+4.5</f>
        <v>100.5</v>
      </c>
      <c r="N3" s="78">
        <v>48</v>
      </c>
      <c r="O3" s="79">
        <v>7.5</v>
      </c>
      <c r="P3" s="80">
        <v>17.93</v>
      </c>
      <c r="Q3" s="80">
        <v>16</v>
      </c>
      <c r="R3" s="78"/>
      <c r="S3" s="99">
        <f>SUM(E3:R3)</f>
        <v>1631.625</v>
      </c>
    </row>
    <row r="4" spans="1:19">
      <c r="A4" s="74">
        <v>2</v>
      </c>
      <c r="B4" s="81" t="s">
        <v>26</v>
      </c>
      <c r="C4" s="76" t="s">
        <v>27</v>
      </c>
      <c r="D4" s="77" t="s">
        <v>69</v>
      </c>
      <c r="E4" s="78"/>
      <c r="F4" s="78"/>
      <c r="G4" s="78"/>
      <c r="H4" s="78"/>
      <c r="I4" s="78"/>
      <c r="J4" s="78"/>
      <c r="K4" s="78"/>
      <c r="L4" s="78">
        <v>17.920000000000002</v>
      </c>
      <c r="M4" s="78"/>
      <c r="N4" s="78"/>
      <c r="O4" s="79"/>
      <c r="P4" s="80"/>
      <c r="Q4" s="80"/>
      <c r="R4" s="78"/>
      <c r="S4" s="99">
        <f t="shared" ref="S4" si="0">SUM(E4:R4)</f>
        <v>17.920000000000002</v>
      </c>
    </row>
    <row r="5" spans="1:19" ht="153.6" customHeight="1">
      <c r="A5" s="74">
        <v>3</v>
      </c>
      <c r="B5" s="76" t="s">
        <v>28</v>
      </c>
      <c r="C5" s="76" t="s">
        <v>29</v>
      </c>
      <c r="D5" s="77" t="s">
        <v>69</v>
      </c>
      <c r="E5" s="78"/>
      <c r="F5" s="78"/>
      <c r="G5" s="78"/>
      <c r="H5" s="78"/>
      <c r="I5" s="78">
        <v>18</v>
      </c>
      <c r="J5" s="78"/>
      <c r="K5" s="78"/>
      <c r="L5" s="78"/>
      <c r="M5" s="78">
        <f>6.7+2</f>
        <v>8.6999999999999993</v>
      </c>
      <c r="N5" s="78"/>
      <c r="O5" s="79">
        <v>18</v>
      </c>
      <c r="P5" s="80"/>
      <c r="Q5" s="80"/>
      <c r="R5" s="78"/>
      <c r="S5" s="99">
        <f>SUM(E5:R5)</f>
        <v>44.7</v>
      </c>
    </row>
    <row r="6" spans="1:19" ht="79.95" customHeight="1">
      <c r="A6" s="74">
        <v>4</v>
      </c>
      <c r="B6" s="100" t="s">
        <v>30</v>
      </c>
      <c r="C6" s="76" t="s">
        <v>29</v>
      </c>
      <c r="D6" s="77" t="s">
        <v>79</v>
      </c>
      <c r="E6" s="78"/>
      <c r="F6" s="78"/>
      <c r="G6" s="78"/>
      <c r="H6" s="78"/>
      <c r="I6" s="78"/>
      <c r="J6" s="78"/>
      <c r="K6" s="78"/>
      <c r="L6" s="78"/>
      <c r="M6" s="78"/>
      <c r="N6" s="78"/>
      <c r="O6" s="79"/>
      <c r="P6" s="80">
        <v>5.16</v>
      </c>
      <c r="Q6" s="80"/>
      <c r="R6" s="78"/>
      <c r="S6" s="99">
        <f t="shared" ref="S6:S23" si="1">SUM(E6:R6)</f>
        <v>5.16</v>
      </c>
    </row>
    <row r="7" spans="1:19" ht="60" customHeight="1">
      <c r="A7" s="74">
        <v>5</v>
      </c>
      <c r="B7" s="76" t="s">
        <v>72</v>
      </c>
      <c r="C7" s="76" t="s">
        <v>32</v>
      </c>
      <c r="D7" s="77" t="s">
        <v>33</v>
      </c>
      <c r="E7" s="78"/>
      <c r="F7" s="78"/>
      <c r="G7" s="78"/>
      <c r="H7" s="78"/>
      <c r="I7" s="78">
        <v>1</v>
      </c>
      <c r="J7" s="78"/>
      <c r="K7" s="78"/>
      <c r="L7" s="78"/>
      <c r="M7" s="78">
        <v>1</v>
      </c>
      <c r="N7" s="78"/>
      <c r="O7" s="79">
        <v>1</v>
      </c>
      <c r="P7" s="80"/>
      <c r="Q7" s="80"/>
      <c r="R7" s="78"/>
      <c r="S7" s="99">
        <f t="shared" si="1"/>
        <v>3</v>
      </c>
    </row>
    <row r="8" spans="1:19" ht="30.6">
      <c r="A8" s="74">
        <v>6</v>
      </c>
      <c r="B8" s="76" t="s">
        <v>34</v>
      </c>
      <c r="C8" s="76" t="s">
        <v>35</v>
      </c>
      <c r="D8" s="77" t="s">
        <v>33</v>
      </c>
      <c r="E8" s="78"/>
      <c r="F8" s="78"/>
      <c r="G8" s="78"/>
      <c r="H8" s="78"/>
      <c r="I8" s="78">
        <v>1</v>
      </c>
      <c r="J8" s="78"/>
      <c r="K8" s="78"/>
      <c r="L8" s="78"/>
      <c r="M8" s="78">
        <v>1</v>
      </c>
      <c r="N8" s="78"/>
      <c r="O8" s="79">
        <v>1</v>
      </c>
      <c r="P8" s="80"/>
      <c r="Q8" s="80"/>
      <c r="R8" s="78"/>
      <c r="S8" s="99">
        <f t="shared" si="1"/>
        <v>3</v>
      </c>
    </row>
    <row r="9" spans="1:19" ht="30.6">
      <c r="A9" s="74">
        <v>7</v>
      </c>
      <c r="B9" s="76" t="s">
        <v>36</v>
      </c>
      <c r="C9" s="76" t="s">
        <v>37</v>
      </c>
      <c r="D9" s="77" t="s">
        <v>33</v>
      </c>
      <c r="E9" s="78"/>
      <c r="F9" s="78"/>
      <c r="G9" s="78"/>
      <c r="H9" s="78"/>
      <c r="I9" s="78">
        <v>1</v>
      </c>
      <c r="J9" s="78"/>
      <c r="K9" s="78"/>
      <c r="L9" s="78"/>
      <c r="M9" s="78">
        <v>1</v>
      </c>
      <c r="N9" s="78"/>
      <c r="O9" s="79">
        <v>1</v>
      </c>
      <c r="P9" s="80"/>
      <c r="Q9" s="80"/>
      <c r="R9" s="78"/>
      <c r="S9" s="99">
        <f t="shared" si="1"/>
        <v>3</v>
      </c>
    </row>
    <row r="10" spans="1:19" ht="30.6">
      <c r="A10" s="74">
        <v>8</v>
      </c>
      <c r="B10" s="76" t="s">
        <v>38</v>
      </c>
      <c r="C10" s="76" t="s">
        <v>39</v>
      </c>
      <c r="D10" s="77" t="s">
        <v>33</v>
      </c>
      <c r="E10" s="78"/>
      <c r="F10" s="78"/>
      <c r="G10" s="78"/>
      <c r="H10" s="78"/>
      <c r="I10" s="78">
        <v>2</v>
      </c>
      <c r="J10" s="78"/>
      <c r="K10" s="78"/>
      <c r="L10" s="78"/>
      <c r="M10" s="78"/>
      <c r="N10" s="78"/>
      <c r="O10" s="79">
        <v>1</v>
      </c>
      <c r="P10" s="80"/>
      <c r="Q10" s="80"/>
      <c r="R10" s="78"/>
      <c r="S10" s="99">
        <f t="shared" si="1"/>
        <v>3</v>
      </c>
    </row>
    <row r="11" spans="1:19" ht="51">
      <c r="A11" s="74">
        <v>9</v>
      </c>
      <c r="B11" s="76" t="s">
        <v>40</v>
      </c>
      <c r="C11" s="76" t="s">
        <v>41</v>
      </c>
      <c r="D11" s="77" t="s">
        <v>33</v>
      </c>
      <c r="E11" s="78"/>
      <c r="F11" s="78"/>
      <c r="G11" s="78"/>
      <c r="H11" s="78"/>
      <c r="I11" s="78">
        <v>1</v>
      </c>
      <c r="J11" s="78"/>
      <c r="K11" s="78"/>
      <c r="L11" s="78"/>
      <c r="M11" s="78"/>
      <c r="N11" s="78"/>
      <c r="O11" s="79">
        <v>1</v>
      </c>
      <c r="P11" s="80"/>
      <c r="Q11" s="80"/>
      <c r="R11" s="78"/>
      <c r="S11" s="99">
        <f t="shared" si="1"/>
        <v>2</v>
      </c>
    </row>
    <row r="12" spans="1:19" ht="20.399999999999999">
      <c r="A12" s="74">
        <v>10</v>
      </c>
      <c r="B12" s="76" t="s">
        <v>42</v>
      </c>
      <c r="C12" s="76"/>
      <c r="D12" s="77" t="s">
        <v>33</v>
      </c>
      <c r="E12" s="78"/>
      <c r="F12" s="78"/>
      <c r="G12" s="78"/>
      <c r="H12" s="78"/>
      <c r="I12" s="78">
        <v>1</v>
      </c>
      <c r="J12" s="78"/>
      <c r="K12" s="78"/>
      <c r="L12" s="78"/>
      <c r="M12" s="78">
        <v>1</v>
      </c>
      <c r="N12" s="78"/>
      <c r="O12" s="79">
        <v>1</v>
      </c>
      <c r="P12" s="80"/>
      <c r="Q12" s="80"/>
      <c r="R12" s="78"/>
      <c r="S12" s="99">
        <f t="shared" si="1"/>
        <v>3</v>
      </c>
    </row>
    <row r="13" spans="1:19" ht="30.6">
      <c r="A13" s="74">
        <v>11</v>
      </c>
      <c r="B13" s="76" t="s">
        <v>43</v>
      </c>
      <c r="C13" s="76" t="s">
        <v>44</v>
      </c>
      <c r="D13" s="77" t="s">
        <v>33</v>
      </c>
      <c r="E13" s="78"/>
      <c r="F13" s="78"/>
      <c r="G13" s="78"/>
      <c r="H13" s="78"/>
      <c r="I13" s="78">
        <v>1</v>
      </c>
      <c r="J13" s="78"/>
      <c r="K13" s="78"/>
      <c r="L13" s="78">
        <v>1</v>
      </c>
      <c r="M13" s="82">
        <v>1</v>
      </c>
      <c r="N13" s="78"/>
      <c r="O13" s="79">
        <v>1</v>
      </c>
      <c r="P13" s="80"/>
      <c r="Q13" s="80"/>
      <c r="R13" s="78"/>
      <c r="S13" s="99">
        <f t="shared" si="1"/>
        <v>4</v>
      </c>
    </row>
    <row r="14" spans="1:19" ht="20.399999999999999">
      <c r="A14" s="74">
        <v>12</v>
      </c>
      <c r="B14" s="83" t="s">
        <v>45</v>
      </c>
      <c r="C14" s="83" t="s">
        <v>46</v>
      </c>
      <c r="D14" s="84" t="s">
        <v>33</v>
      </c>
      <c r="E14" s="80"/>
      <c r="F14" s="80">
        <v>1</v>
      </c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101">
        <f t="shared" si="1"/>
        <v>1</v>
      </c>
    </row>
    <row r="15" spans="1:19" ht="51">
      <c r="A15" s="74">
        <v>13</v>
      </c>
      <c r="B15" s="76" t="s">
        <v>47</v>
      </c>
      <c r="C15" s="76" t="s">
        <v>47</v>
      </c>
      <c r="D15" s="77" t="s">
        <v>48</v>
      </c>
      <c r="E15" s="78"/>
      <c r="F15" s="78"/>
      <c r="G15" s="78">
        <v>37</v>
      </c>
      <c r="H15" s="78">
        <v>37</v>
      </c>
      <c r="I15" s="78"/>
      <c r="J15" s="78"/>
      <c r="K15" s="78">
        <v>37</v>
      </c>
      <c r="L15" s="78"/>
      <c r="M15" s="78"/>
      <c r="N15" s="78"/>
      <c r="O15" s="79"/>
      <c r="P15" s="80"/>
      <c r="Q15" s="80"/>
      <c r="R15" s="78"/>
      <c r="S15" s="99">
        <f t="shared" si="1"/>
        <v>111</v>
      </c>
    </row>
    <row r="16" spans="1:19" ht="51">
      <c r="A16" s="74">
        <v>14</v>
      </c>
      <c r="B16" s="76" t="s">
        <v>50</v>
      </c>
      <c r="C16" s="76" t="s">
        <v>50</v>
      </c>
      <c r="D16" s="77" t="s">
        <v>48</v>
      </c>
      <c r="E16" s="78"/>
      <c r="F16" s="78"/>
      <c r="G16" s="78">
        <v>20</v>
      </c>
      <c r="H16" s="78">
        <v>20</v>
      </c>
      <c r="I16" s="78"/>
      <c r="J16" s="78"/>
      <c r="K16" s="78">
        <v>20</v>
      </c>
      <c r="L16" s="78"/>
      <c r="M16" s="78"/>
      <c r="N16" s="78"/>
      <c r="O16" s="79"/>
      <c r="P16" s="80"/>
      <c r="Q16" s="80"/>
      <c r="R16" s="78"/>
      <c r="S16" s="99">
        <f t="shared" si="1"/>
        <v>60</v>
      </c>
    </row>
    <row r="17" spans="1:19" ht="40.799999999999997">
      <c r="A17" s="74">
        <v>15</v>
      </c>
      <c r="B17" s="81" t="s">
        <v>73</v>
      </c>
      <c r="C17" s="85" t="s">
        <v>51</v>
      </c>
      <c r="D17" s="77" t="s">
        <v>52</v>
      </c>
      <c r="E17" s="78">
        <v>1</v>
      </c>
      <c r="F17" s="78"/>
      <c r="G17" s="78"/>
      <c r="H17" s="78"/>
      <c r="I17" s="78"/>
      <c r="J17" s="78"/>
      <c r="K17" s="78"/>
      <c r="L17" s="78"/>
      <c r="M17" s="78"/>
      <c r="N17" s="78"/>
      <c r="O17" s="79"/>
      <c r="P17" s="80"/>
      <c r="Q17" s="80"/>
      <c r="R17" s="78"/>
      <c r="S17" s="99">
        <f t="shared" si="1"/>
        <v>1</v>
      </c>
    </row>
    <row r="18" spans="1:19" ht="30.6">
      <c r="A18" s="74">
        <v>16</v>
      </c>
      <c r="B18" s="86" t="s">
        <v>53</v>
      </c>
      <c r="C18" s="76" t="s">
        <v>74</v>
      </c>
      <c r="D18" s="77" t="s">
        <v>69</v>
      </c>
      <c r="E18" s="82"/>
      <c r="F18" s="82"/>
      <c r="G18" s="82">
        <v>63.76</v>
      </c>
      <c r="H18" s="82"/>
      <c r="I18" s="82"/>
      <c r="J18" s="82">
        <f>14.4+13.4</f>
        <v>27.8</v>
      </c>
      <c r="K18" s="82"/>
      <c r="L18" s="82"/>
      <c r="M18" s="82"/>
      <c r="N18" s="82"/>
      <c r="O18" s="87"/>
      <c r="P18" s="88">
        <v>15.6</v>
      </c>
      <c r="Q18" s="88"/>
      <c r="R18" s="82">
        <v>63.76</v>
      </c>
      <c r="S18" s="99">
        <f t="shared" si="1"/>
        <v>170.92</v>
      </c>
    </row>
    <row r="19" spans="1:19" ht="20.399999999999999">
      <c r="A19" s="74">
        <v>17</v>
      </c>
      <c r="B19" s="86" t="s">
        <v>54</v>
      </c>
      <c r="C19" s="76" t="s">
        <v>55</v>
      </c>
      <c r="D19" s="89" t="s">
        <v>48</v>
      </c>
      <c r="E19" s="82"/>
      <c r="F19" s="82"/>
      <c r="G19" s="82">
        <v>46.86</v>
      </c>
      <c r="H19" s="82"/>
      <c r="I19" s="82"/>
      <c r="J19" s="82">
        <f>13.6+12.6</f>
        <v>26.2</v>
      </c>
      <c r="K19" s="82"/>
      <c r="L19" s="82"/>
      <c r="M19" s="82"/>
      <c r="N19" s="82"/>
      <c r="O19" s="87"/>
      <c r="P19" s="88">
        <v>16</v>
      </c>
      <c r="Q19" s="88"/>
      <c r="R19" s="82">
        <v>46.86</v>
      </c>
      <c r="S19" s="99">
        <f t="shared" si="1"/>
        <v>135.92000000000002</v>
      </c>
    </row>
    <row r="20" spans="1:19" ht="20.399999999999999">
      <c r="A20" s="74">
        <v>18</v>
      </c>
      <c r="B20" s="76" t="s">
        <v>56</v>
      </c>
      <c r="C20" s="76" t="s">
        <v>57</v>
      </c>
      <c r="D20" s="89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7"/>
      <c r="P20" s="88">
        <v>6</v>
      </c>
      <c r="Q20" s="88"/>
      <c r="R20" s="82">
        <v>6</v>
      </c>
      <c r="S20" s="99">
        <f t="shared" si="1"/>
        <v>12</v>
      </c>
    </row>
    <row r="21" spans="1:19">
      <c r="A21" s="74">
        <v>19</v>
      </c>
      <c r="B21" s="76" t="s">
        <v>75</v>
      </c>
      <c r="C21" s="76" t="s">
        <v>76</v>
      </c>
      <c r="D21" s="89" t="s">
        <v>33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7"/>
      <c r="P21" s="88"/>
      <c r="Q21" s="88">
        <v>1</v>
      </c>
      <c r="R21" s="82"/>
      <c r="S21" s="99">
        <f t="shared" si="1"/>
        <v>1</v>
      </c>
    </row>
    <row r="22" spans="1:19" ht="100.2" customHeight="1">
      <c r="A22" s="74">
        <v>20</v>
      </c>
      <c r="B22" s="90" t="s">
        <v>77</v>
      </c>
      <c r="C22" s="76" t="s">
        <v>70</v>
      </c>
      <c r="D22" s="89" t="s">
        <v>33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7"/>
      <c r="P22" s="88"/>
      <c r="Q22" s="88">
        <v>1</v>
      </c>
      <c r="R22" s="82"/>
      <c r="S22" s="99">
        <f t="shared" si="1"/>
        <v>1</v>
      </c>
    </row>
    <row r="23" spans="1:19" ht="132.6">
      <c r="A23" s="74">
        <v>21</v>
      </c>
      <c r="B23" s="90" t="s">
        <v>78</v>
      </c>
      <c r="C23" s="76" t="s">
        <v>59</v>
      </c>
      <c r="D23" s="77" t="s">
        <v>69</v>
      </c>
      <c r="E23" s="82"/>
      <c r="F23" s="82">
        <v>167</v>
      </c>
      <c r="G23" s="82"/>
      <c r="H23" s="82"/>
      <c r="I23" s="82"/>
      <c r="J23" s="82"/>
      <c r="K23" s="82"/>
      <c r="L23" s="82"/>
      <c r="M23" s="82"/>
      <c r="N23" s="82"/>
      <c r="O23" s="87"/>
      <c r="P23" s="88"/>
      <c r="Q23" s="88"/>
      <c r="R23" s="82"/>
      <c r="S23" s="99">
        <f t="shared" si="1"/>
        <v>167</v>
      </c>
    </row>
  </sheetData>
  <mergeCells count="2">
    <mergeCell ref="E2:O2"/>
    <mergeCell ref="P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Wycena szczegółowa 2026</vt:lpstr>
      <vt:lpstr>Przedmiary do wyceny</vt:lpstr>
      <vt:lpstr>'Wycena szczegółowa 2026'!_Hlk69306591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Biernacki</dc:creator>
  <cp:lastModifiedBy>Artur Taperek</cp:lastModifiedBy>
  <dcterms:created xsi:type="dcterms:W3CDTF">2026-05-04T11:54:37Z</dcterms:created>
  <dcterms:modified xsi:type="dcterms:W3CDTF">2026-05-11T08:21:38Z</dcterms:modified>
</cp:coreProperties>
</file>